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8_{B7ECC534-580B-4CC8-A353-2AAC338424FC}" xr6:coauthVersionLast="47" xr6:coauthVersionMax="47" xr10:uidLastSave="{00000000-0000-0000-0000-000000000000}"/>
  <bookViews>
    <workbookView xWindow="-108" yWindow="-108" windowWidth="23256" windowHeight="12576" xr2:uid="{7B98694F-580F-4B08-9E38-BF6A230C31AA}"/>
  </bookViews>
  <sheets>
    <sheet name="Instruction -Anweisung  APPR" sheetId="2" r:id="rId1"/>
    <sheet name="APPR Report" sheetId="3" r:id="rId2"/>
    <sheet name="Action list_Aktionlist" sheetId="4" r:id="rId3"/>
  </sheets>
  <definedNames>
    <definedName name="_xlnm._FilterDatabase" localSheetId="1" hidden="1">'APPR Report'!$F$21:$F$59</definedName>
    <definedName name="_xlnm._FilterDatabase" localSheetId="0" hidden="1">'Instruction -Anweisung  APPR'!$A$5:$E$85</definedName>
    <definedName name="_xlnm.Print_Area" localSheetId="2">'Action list_Aktionlist'!$B$1:$G$33</definedName>
    <definedName name="_xlnm.Print_Area" localSheetId="1">'APPR Report'!$B$1:$H$62</definedName>
    <definedName name="_xlnm.Print_Area" localSheetId="0">'Instruction -Anweisung  APPR'!$A$1:$E$85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3" l="1"/>
  <c r="C37" i="3"/>
  <c r="C28" i="3"/>
  <c r="C21" i="3"/>
  <c r="F12" i="4"/>
  <c r="G12" i="4"/>
  <c r="E12" i="4"/>
  <c r="D12" i="4"/>
  <c r="B12" i="4"/>
  <c r="D10" i="4"/>
  <c r="B10" i="4"/>
  <c r="F9" i="4"/>
  <c r="E9" i="4"/>
  <c r="D9" i="4"/>
  <c r="B9" i="4"/>
  <c r="D8" i="4"/>
  <c r="B8" i="4"/>
  <c r="F7" i="4"/>
  <c r="E7" i="4"/>
  <c r="D7" i="4"/>
  <c r="B7" i="4"/>
  <c r="F6" i="4"/>
  <c r="E6" i="4"/>
  <c r="D6" i="4"/>
  <c r="B6" i="4"/>
  <c r="F5" i="4"/>
  <c r="E5" i="4"/>
  <c r="D5" i="4"/>
  <c r="B5" i="4"/>
  <c r="E4" i="4"/>
  <c r="B4" i="4"/>
  <c r="B2" i="4"/>
  <c r="B61" i="3"/>
  <c r="F59" i="3"/>
  <c r="M25" i="3" s="1"/>
  <c r="B59" i="3"/>
  <c r="I58" i="3"/>
  <c r="I57" i="3"/>
  <c r="I56" i="3"/>
  <c r="I55" i="3"/>
  <c r="I54" i="3"/>
  <c r="I53" i="3"/>
  <c r="I52" i="3"/>
  <c r="I51" i="3"/>
  <c r="I50" i="3"/>
  <c r="I49" i="3"/>
  <c r="H48" i="3"/>
  <c r="G48" i="3"/>
  <c r="F46" i="3"/>
  <c r="M24" i="3" s="1"/>
  <c r="B46" i="3"/>
  <c r="I45" i="3"/>
  <c r="I44" i="3"/>
  <c r="I43" i="3"/>
  <c r="I42" i="3"/>
  <c r="I41" i="3"/>
  <c r="I40" i="3"/>
  <c r="I39" i="3"/>
  <c r="I38" i="3"/>
  <c r="H37" i="3"/>
  <c r="G37" i="3"/>
  <c r="F35" i="3"/>
  <c r="M23" i="3" s="1"/>
  <c r="B35" i="3"/>
  <c r="I34" i="3"/>
  <c r="I33" i="3"/>
  <c r="I32" i="3"/>
  <c r="I31" i="3"/>
  <c r="I30" i="3"/>
  <c r="I29" i="3"/>
  <c r="H28" i="3"/>
  <c r="G28" i="3"/>
  <c r="F26" i="3"/>
  <c r="M22" i="3" s="1"/>
  <c r="B26" i="3"/>
  <c r="I25" i="3"/>
  <c r="I24" i="3"/>
  <c r="I23" i="3"/>
  <c r="I22" i="3"/>
  <c r="H21" i="3"/>
  <c r="G21" i="3"/>
  <c r="B19" i="3"/>
  <c r="G11" i="3"/>
  <c r="E11" i="3"/>
  <c r="B11" i="3"/>
  <c r="B10" i="3"/>
  <c r="G8" i="3"/>
  <c r="E8" i="3"/>
  <c r="B8" i="3"/>
  <c r="G7" i="3"/>
  <c r="E7" i="3"/>
  <c r="B7" i="3"/>
  <c r="G6" i="3"/>
  <c r="B6" i="3"/>
  <c r="G5" i="3"/>
  <c r="B5" i="3"/>
  <c r="G4" i="3"/>
  <c r="B4" i="3"/>
  <c r="B2" i="3"/>
  <c r="J1" i="3"/>
  <c r="B85" i="2"/>
  <c r="C84" i="2"/>
  <c r="C83" i="2"/>
  <c r="C82" i="2"/>
  <c r="C81" i="2"/>
  <c r="C80" i="2"/>
  <c r="C79" i="2"/>
  <c r="C78" i="2"/>
  <c r="C77" i="2"/>
  <c r="C76" i="2"/>
  <c r="C75" i="2"/>
  <c r="C74" i="2"/>
  <c r="C73" i="2"/>
  <c r="C72" i="2"/>
  <c r="C71" i="2"/>
  <c r="B71" i="2"/>
  <c r="C70" i="2"/>
  <c r="E69" i="2"/>
  <c r="D69" i="2"/>
  <c r="C69" i="2"/>
  <c r="B69" i="2"/>
  <c r="C58" i="3" s="1"/>
  <c r="C68" i="2"/>
  <c r="C67" i="2"/>
  <c r="C66" i="2"/>
  <c r="E65" i="2"/>
  <c r="D65" i="2"/>
  <c r="C65" i="2"/>
  <c r="B65" i="2"/>
  <c r="C57" i="3" s="1"/>
  <c r="C64" i="2"/>
  <c r="C63" i="2"/>
  <c r="E62" i="2"/>
  <c r="D62" i="2"/>
  <c r="C62" i="2"/>
  <c r="B62" i="2"/>
  <c r="C56" i="3" s="1"/>
  <c r="C61" i="2"/>
  <c r="C60" i="2"/>
  <c r="E59" i="2"/>
  <c r="D59" i="2"/>
  <c r="C59" i="2"/>
  <c r="B59" i="2"/>
  <c r="C55" i="3" s="1"/>
  <c r="C58" i="2"/>
  <c r="E57" i="2"/>
  <c r="D57" i="2"/>
  <c r="C57" i="2"/>
  <c r="B57" i="2"/>
  <c r="C54" i="3" s="1"/>
  <c r="C56" i="2"/>
  <c r="C55" i="2"/>
  <c r="E54" i="2"/>
  <c r="D54" i="2"/>
  <c r="C54" i="2"/>
  <c r="B54" i="2"/>
  <c r="C53" i="3" s="1"/>
  <c r="C53" i="2"/>
  <c r="E52" i="2"/>
  <c r="D52" i="2"/>
  <c r="C52" i="2"/>
  <c r="B52" i="2"/>
  <c r="C52" i="3" s="1"/>
  <c r="C51" i="2"/>
  <c r="C50" i="2"/>
  <c r="E49" i="2"/>
  <c r="D49" i="2"/>
  <c r="C49" i="2"/>
  <c r="B49" i="2"/>
  <c r="C51" i="3" s="1"/>
  <c r="C48" i="2"/>
  <c r="C47" i="2"/>
  <c r="C46" i="2"/>
  <c r="C45" i="2"/>
  <c r="C44" i="2"/>
  <c r="E43" i="2"/>
  <c r="D43" i="2"/>
  <c r="C43" i="2"/>
  <c r="B43" i="2"/>
  <c r="C50" i="3" s="1"/>
  <c r="C42" i="2"/>
  <c r="E41" i="2"/>
  <c r="D41" i="2"/>
  <c r="C41" i="2"/>
  <c r="B41" i="2"/>
  <c r="C49" i="3" s="1"/>
  <c r="C40" i="2"/>
  <c r="E39" i="2"/>
  <c r="D39" i="2"/>
  <c r="C39" i="2"/>
  <c r="B39" i="2"/>
  <c r="C45" i="3" s="1"/>
  <c r="D38" i="2"/>
  <c r="C38" i="2"/>
  <c r="B38" i="2"/>
  <c r="C44" i="3" s="1"/>
  <c r="E37" i="2"/>
  <c r="D37" i="2"/>
  <c r="C37" i="2"/>
  <c r="B37" i="2"/>
  <c r="C43" i="3" s="1"/>
  <c r="E36" i="2"/>
  <c r="D36" i="2"/>
  <c r="C36" i="2"/>
  <c r="B36" i="2"/>
  <c r="C42" i="3" s="1"/>
  <c r="E35" i="2"/>
  <c r="D35" i="2"/>
  <c r="C35" i="2"/>
  <c r="B35" i="2"/>
  <c r="C41" i="3" s="1"/>
  <c r="C34" i="2"/>
  <c r="E33" i="2"/>
  <c r="D33" i="2"/>
  <c r="C33" i="2"/>
  <c r="B33" i="2"/>
  <c r="C40" i="3" s="1"/>
  <c r="E32" i="2"/>
  <c r="D32" i="2"/>
  <c r="C32" i="2"/>
  <c r="B32" i="2"/>
  <c r="C39" i="3" s="1"/>
  <c r="C31" i="2"/>
  <c r="C30" i="2"/>
  <c r="C29" i="2"/>
  <c r="C27" i="2"/>
  <c r="E26" i="2"/>
  <c r="D26" i="2"/>
  <c r="C26" i="2"/>
  <c r="B26" i="2"/>
  <c r="C38" i="3" s="1"/>
  <c r="D25" i="2"/>
  <c r="C25" i="2"/>
  <c r="B25" i="2"/>
  <c r="C34" i="3" s="1"/>
  <c r="C24" i="2"/>
  <c r="C23" i="2"/>
  <c r="C22" i="2"/>
  <c r="C21" i="2"/>
  <c r="E20" i="2"/>
  <c r="D20" i="2"/>
  <c r="C20" i="2"/>
  <c r="B20" i="2"/>
  <c r="C33" i="3" s="1"/>
  <c r="C19" i="2"/>
  <c r="D18" i="2"/>
  <c r="C18" i="2"/>
  <c r="B18" i="2"/>
  <c r="C32" i="3" s="1"/>
  <c r="C17" i="2"/>
  <c r="D16" i="2"/>
  <c r="C16" i="2"/>
  <c r="B16" i="2"/>
  <c r="C31" i="3" s="1"/>
  <c r="D15" i="2"/>
  <c r="C15" i="2"/>
  <c r="B15" i="2"/>
  <c r="C30" i="3" s="1"/>
  <c r="C14" i="2"/>
  <c r="D13" i="2"/>
  <c r="C13" i="2"/>
  <c r="B13" i="2"/>
  <c r="C29" i="3" s="1"/>
  <c r="C12" i="2"/>
  <c r="D11" i="2"/>
  <c r="C11" i="2"/>
  <c r="B11" i="2"/>
  <c r="C25" i="3" s="1"/>
  <c r="D10" i="2"/>
  <c r="C10" i="2"/>
  <c r="B10" i="2"/>
  <c r="C24" i="3" s="1"/>
  <c r="C9" i="2"/>
  <c r="C8" i="2"/>
  <c r="E7" i="2"/>
  <c r="D7" i="2"/>
  <c r="C7" i="2"/>
  <c r="B7" i="2"/>
  <c r="C23" i="3" s="1"/>
  <c r="D6" i="2"/>
  <c r="C6" i="2"/>
  <c r="B6" i="2"/>
  <c r="C22" i="3" s="1"/>
  <c r="E5" i="2"/>
  <c r="D5" i="2"/>
  <c r="C28" i="2" s="1"/>
  <c r="C5" i="2"/>
  <c r="B5" i="2"/>
  <c r="A5" i="2"/>
  <c r="A1" i="2"/>
  <c r="F61" i="3" l="1"/>
</calcChain>
</file>

<file path=xl/sharedStrings.xml><?xml version="1.0" encoding="utf-8"?>
<sst xmlns="http://schemas.openxmlformats.org/spreadsheetml/2006/main" count="86" uniqueCount="47">
  <si>
    <t>1.1</t>
  </si>
  <si>
    <t>AIXTRON</t>
  </si>
  <si>
    <t>1.2</t>
  </si>
  <si>
    <t>1.3</t>
  </si>
  <si>
    <t>1.4</t>
  </si>
  <si>
    <t>2.1</t>
  </si>
  <si>
    <t>2.2</t>
  </si>
  <si>
    <t>2.3</t>
  </si>
  <si>
    <t>2.4</t>
  </si>
  <si>
    <t>2.5</t>
  </si>
  <si>
    <t>2.6</t>
  </si>
  <si>
    <t>3.1</t>
  </si>
  <si>
    <t>3.2</t>
  </si>
  <si>
    <t>3.3</t>
  </si>
  <si>
    <t>3.4</t>
  </si>
  <si>
    <t>3.5</t>
  </si>
  <si>
    <t>3.6</t>
  </si>
  <si>
    <t>3.7</t>
  </si>
  <si>
    <t>3.8</t>
  </si>
  <si>
    <t>4.1</t>
  </si>
  <si>
    <t>4.2</t>
  </si>
  <si>
    <t>4.3</t>
  </si>
  <si>
    <t>4.4</t>
  </si>
  <si>
    <t>4.5</t>
  </si>
  <si>
    <t>4.6</t>
  </si>
  <si>
    <t>4.7</t>
  </si>
  <si>
    <t>4.8</t>
  </si>
  <si>
    <t>4.9</t>
  </si>
  <si>
    <t>4.10</t>
  </si>
  <si>
    <t>General #2</t>
  </si>
  <si>
    <t>General #3</t>
  </si>
  <si>
    <t>TQ - Technology Quality
SQ - Supplier Quality
CQ - Components Quality
CE - Core Engineering
PUR - Purchasing / Catogery Management
OE - Operations Engineering / Packaging Engineer</t>
  </si>
  <si>
    <t>Name</t>
  </si>
  <si>
    <t>Mail</t>
  </si>
  <si>
    <t>1.</t>
  </si>
  <si>
    <t>Status</t>
  </si>
  <si>
    <t>Planned</t>
  </si>
  <si>
    <t>In-progress</t>
  </si>
  <si>
    <t>Finished</t>
  </si>
  <si>
    <t>N/A</t>
  </si>
  <si>
    <t>2.</t>
  </si>
  <si>
    <t>3.</t>
  </si>
  <si>
    <t>4.</t>
  </si>
  <si>
    <t>Kein offene Themen, das Projektziel wird getroffen</t>
  </si>
  <si>
    <t>Offene Themen, die das Ziel geferdern, effektive Maßnahmen sind vorhanden, um das Ziel zu erreichen</t>
  </si>
  <si>
    <t>Offenes Problem mit Auswirkungen auf das Ziel ohne wirksame Maßnahmen</t>
  </si>
  <si>
    <t>Oder wählen Sie den Gesamtstatus 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</si>
</sst>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yyyy\-mm\-dd;@"/>
  </numFmts>
  <fonts count="20" x14ac:knownFonts="1">
    <font>
      <sz val="11"/>
      <color theme="1"/>
      <name val="Calibri"/>
      <family val="2"/>
    </font>
    <font>
      <sz val="12"/>
      <color theme="1"/>
      <name val="Calibri Light"/>
      <family val="2"/>
      <scheme val="major"/>
    </font>
    <font>
      <sz val="8"/>
      <color rgb="FF000000"/>
      <name val="Segoe UI"/>
      <family val="2"/>
    </font>
    <font>
      <b/>
      <sz val="14"/>
      <color theme="1"/>
      <name val="Arial"/>
      <family val="2"/>
    </font>
    <font>
      <b/>
      <sz val="9"/>
      <name val="Arial"/>
      <family val="2"/>
    </font>
    <font>
      <sz val="9"/>
      <color theme="1"/>
      <name val="Arial"/>
      <family val="2"/>
    </font>
    <font>
      <sz val="9"/>
      <name val="Arial"/>
      <family val="2"/>
    </font>
    <font>
      <b/>
      <u/>
      <sz val="9"/>
      <color theme="1"/>
      <name val="Arial"/>
      <family val="2"/>
    </font>
    <font>
      <b/>
      <sz val="9"/>
      <color theme="1"/>
      <name val="Arial"/>
      <family val="2"/>
    </font>
    <font>
      <sz val="11"/>
      <name val="Calibri"/>
      <family val="2"/>
    </font>
    <font>
      <b/>
      <sz val="16"/>
      <name val="Arial"/>
      <family val="2"/>
    </font>
    <font>
      <sz val="11"/>
      <name val="Calibri"/>
      <family val="2"/>
      <charset val="1"/>
    </font>
    <font>
      <u/>
      <sz val="11"/>
      <color theme="10"/>
      <name val="Calibri"/>
      <family val="2"/>
    </font>
    <font>
      <b/>
      <sz val="10"/>
      <name val="Arial"/>
      <family val="2"/>
    </font>
    <font>
      <u/>
      <sz val="11"/>
      <name val="Calibri"/>
      <family val="2"/>
    </font>
    <font>
      <sz val="8"/>
      <name val="Arial"/>
      <family val="2"/>
    </font>
    <font>
      <sz val="10"/>
      <color theme="0"/>
      <name val="Arial"/>
      <family val="2"/>
    </font>
    <font>
      <sz val="8"/>
      <name val="Calibri"/>
      <family val="2"/>
    </font>
    <font>
      <b/>
      <sz val="14"/>
      <color theme="0" tint="-0.34998626667073579"/>
      <name val="Arial"/>
      <family val="2"/>
    </font>
    <font>
      <u/>
      <sz val="9"/>
      <color theme="1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FF"/>
        <bgColor rgb="FF000000"/>
      </patternFill>
    </fill>
  </fills>
  <borders count="7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right style="thin">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000000"/>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style="medium">
        <color indexed="64"/>
      </left>
      <right style="medium">
        <color indexed="64"/>
      </right>
      <top style="thin">
        <color indexed="64"/>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s>
  <cellStyleXfs count="3">
    <xf numFmtId="0" fontId="0" fillId="0" borderId="0"/>
    <xf numFmtId="0" fontId="1" fillId="0" borderId="0">
      <protection locked="0"/>
    </xf>
    <xf numFmtId="0" fontId="12" fillId="0" borderId="0" applyNumberFormat="0" applyFill="0" applyBorder="0" applyAlignment="0" applyProtection="0"/>
  </cellStyleXfs>
  <cellXfs count="305">
    <xf numFmtId="0" fontId="0" fillId="0" borderId="0" xfId="0"/>
    <xf numFmtId="0" fontId="0" fillId="3" borderId="0" xfId="0" applyFill="1" applyProtection="1">
      <protection locked="0"/>
    </xf>
    <xf numFmtId="0" fontId="4" fillId="4" borderId="6" xfId="0" applyFont="1" applyFill="1" applyBorder="1" applyAlignment="1" applyProtection="1">
      <alignment horizontal="left" vertical="top" wrapText="1"/>
      <protection hidden="1"/>
    </xf>
    <xf numFmtId="0" fontId="4" fillId="4" borderId="7" xfId="0" applyFont="1" applyFill="1" applyBorder="1" applyAlignment="1" applyProtection="1">
      <alignment horizontal="left" vertical="top" wrapText="1"/>
      <protection hidden="1"/>
    </xf>
    <xf numFmtId="0" fontId="4" fillId="4" borderId="8" xfId="0" applyFont="1" applyFill="1" applyBorder="1" applyAlignment="1" applyProtection="1">
      <alignment vertical="top"/>
      <protection hidden="1"/>
    </xf>
    <xf numFmtId="0" fontId="4" fillId="4" borderId="5" xfId="0" applyFont="1" applyFill="1" applyBorder="1" applyAlignment="1" applyProtection="1">
      <alignment vertical="top"/>
      <protection hidden="1"/>
    </xf>
    <xf numFmtId="49" fontId="5" fillId="3" borderId="9" xfId="0" applyNumberFormat="1" applyFont="1" applyFill="1" applyBorder="1" applyAlignment="1" applyProtection="1">
      <alignment horizontal="left" vertical="top"/>
      <protection hidden="1"/>
    </xf>
    <xf numFmtId="0" fontId="5" fillId="3" borderId="10" xfId="0" applyFont="1" applyFill="1" applyBorder="1" applyAlignment="1" applyProtection="1">
      <alignment horizontal="left" vertical="top" wrapText="1"/>
      <protection hidden="1"/>
    </xf>
    <xf numFmtId="0" fontId="5" fillId="3" borderId="10" xfId="0" applyFont="1" applyFill="1" applyBorder="1" applyAlignment="1" applyProtection="1">
      <alignment vertical="top" wrapText="1"/>
      <protection hidden="1"/>
    </xf>
    <xf numFmtId="0" fontId="5" fillId="3" borderId="11" xfId="0" quotePrefix="1" applyFont="1" applyFill="1" applyBorder="1" applyAlignment="1" applyProtection="1">
      <alignment vertical="top" wrapText="1"/>
      <protection hidden="1"/>
    </xf>
    <xf numFmtId="0" fontId="5" fillId="3" borderId="10" xfId="0" quotePrefix="1" applyFont="1" applyFill="1" applyBorder="1" applyAlignment="1" applyProtection="1">
      <alignment vertical="top" wrapText="1"/>
      <protection hidden="1"/>
    </xf>
    <xf numFmtId="49" fontId="5" fillId="3" borderId="12" xfId="0" applyNumberFormat="1" applyFont="1" applyFill="1" applyBorder="1" applyAlignment="1" applyProtection="1">
      <alignment horizontal="left" vertical="top"/>
      <protection hidden="1"/>
    </xf>
    <xf numFmtId="0" fontId="5" fillId="3" borderId="13" xfId="0" applyFont="1" applyFill="1" applyBorder="1" applyAlignment="1" applyProtection="1">
      <alignment horizontal="left" vertical="top" wrapText="1"/>
      <protection hidden="1"/>
    </xf>
    <xf numFmtId="0" fontId="5" fillId="3" borderId="13" xfId="0" applyFont="1" applyFill="1" applyBorder="1" applyAlignment="1" applyProtection="1">
      <alignment vertical="top" wrapText="1"/>
      <protection hidden="1"/>
    </xf>
    <xf numFmtId="0" fontId="5" fillId="3" borderId="13" xfId="0" quotePrefix="1" applyFont="1" applyFill="1" applyBorder="1" applyAlignment="1" applyProtection="1">
      <alignment horizontal="left" vertical="top" wrapText="1"/>
      <protection hidden="1"/>
    </xf>
    <xf numFmtId="0" fontId="5" fillId="3" borderId="13" xfId="0" quotePrefix="1" applyFont="1" applyFill="1" applyBorder="1" applyAlignment="1" applyProtection="1">
      <alignment vertical="top" wrapText="1"/>
      <protection hidden="1"/>
    </xf>
    <xf numFmtId="49" fontId="5" fillId="3" borderId="14" xfId="0" applyNumberFormat="1" applyFont="1" applyFill="1" applyBorder="1" applyAlignment="1" applyProtection="1">
      <alignment horizontal="left" vertical="top"/>
      <protection hidden="1"/>
    </xf>
    <xf numFmtId="0" fontId="5" fillId="3" borderId="11" xfId="0" applyFont="1" applyFill="1" applyBorder="1" applyAlignment="1" applyProtection="1">
      <alignment vertical="top" wrapText="1"/>
      <protection hidden="1"/>
    </xf>
    <xf numFmtId="49" fontId="5" fillId="3" borderId="15" xfId="0" applyNumberFormat="1" applyFont="1" applyFill="1" applyBorder="1" applyAlignment="1" applyProtection="1">
      <alignment horizontal="left" vertical="top"/>
      <protection hidden="1"/>
    </xf>
    <xf numFmtId="0" fontId="5" fillId="3" borderId="16" xfId="0" applyFont="1" applyFill="1" applyBorder="1" applyAlignment="1" applyProtection="1">
      <alignment horizontal="left" vertical="top" wrapText="1"/>
      <protection hidden="1"/>
    </xf>
    <xf numFmtId="0" fontId="5" fillId="3" borderId="11" xfId="0" applyFont="1" applyFill="1" applyBorder="1" applyAlignment="1" applyProtection="1">
      <alignment horizontal="left" vertical="top" wrapText="1"/>
      <protection hidden="1"/>
    </xf>
    <xf numFmtId="0" fontId="5" fillId="3" borderId="17" xfId="0" applyFont="1" applyFill="1" applyBorder="1" applyAlignment="1" applyProtection="1">
      <alignment horizontal="left" vertical="top" wrapText="1"/>
      <protection hidden="1"/>
    </xf>
    <xf numFmtId="0" fontId="5" fillId="3" borderId="10" xfId="0" quotePrefix="1" applyFont="1" applyFill="1" applyBorder="1" applyAlignment="1" applyProtection="1">
      <alignment horizontal="left" vertical="top" wrapText="1"/>
      <protection hidden="1"/>
    </xf>
    <xf numFmtId="0" fontId="5" fillId="3" borderId="18" xfId="0" applyFont="1" applyFill="1" applyBorder="1" applyAlignment="1" applyProtection="1">
      <alignment vertical="top" wrapText="1"/>
      <protection hidden="1"/>
    </xf>
    <xf numFmtId="0" fontId="5" fillId="3" borderId="16" xfId="0" quotePrefix="1" applyFont="1" applyFill="1" applyBorder="1" applyAlignment="1" applyProtection="1">
      <alignment vertical="top" wrapText="1"/>
      <protection hidden="1"/>
    </xf>
    <xf numFmtId="49" fontId="5" fillId="3" borderId="19" xfId="0" applyNumberFormat="1" applyFont="1" applyFill="1" applyBorder="1" applyAlignment="1" applyProtection="1">
      <alignment horizontal="left" vertical="top"/>
      <protection hidden="1"/>
    </xf>
    <xf numFmtId="0" fontId="5" fillId="3" borderId="16" xfId="0" applyFont="1" applyFill="1" applyBorder="1" applyAlignment="1" applyProtection="1">
      <alignment vertical="top" wrapText="1"/>
      <protection hidden="1"/>
    </xf>
    <xf numFmtId="0" fontId="5" fillId="0" borderId="13" xfId="0" applyFont="1" applyBorder="1" applyAlignment="1" applyProtection="1">
      <alignment horizontal="left" vertical="top" wrapText="1"/>
      <protection hidden="1"/>
    </xf>
    <xf numFmtId="0" fontId="5" fillId="0" borderId="13" xfId="0" applyFont="1" applyBorder="1" applyAlignment="1" applyProtection="1">
      <alignment vertical="top" wrapText="1"/>
      <protection hidden="1"/>
    </xf>
    <xf numFmtId="0" fontId="5" fillId="0" borderId="13" xfId="0" quotePrefix="1" applyFont="1" applyBorder="1" applyAlignment="1" applyProtection="1">
      <alignment vertical="center" wrapText="1"/>
      <protection hidden="1"/>
    </xf>
    <xf numFmtId="0" fontId="0" fillId="3" borderId="0" xfId="0" applyFill="1" applyAlignment="1" applyProtection="1">
      <alignment vertical="center"/>
      <protection locked="0"/>
    </xf>
    <xf numFmtId="0" fontId="5" fillId="0" borderId="10" xfId="0" applyFont="1" applyBorder="1" applyAlignment="1" applyProtection="1">
      <alignment vertical="top" wrapText="1"/>
      <protection hidden="1"/>
    </xf>
    <xf numFmtId="0" fontId="5" fillId="0" borderId="13" xfId="0" quotePrefix="1" applyFont="1" applyBorder="1" applyAlignment="1" applyProtection="1">
      <alignment vertical="top" wrapText="1"/>
      <protection hidden="1"/>
    </xf>
    <xf numFmtId="0" fontId="5" fillId="3" borderId="12" xfId="0" applyFont="1" applyFill="1" applyBorder="1" applyAlignment="1" applyProtection="1">
      <alignment horizontal="left" vertical="top" wrapText="1"/>
      <protection hidden="1"/>
    </xf>
    <xf numFmtId="0" fontId="5" fillId="3" borderId="14" xfId="0" applyFont="1" applyFill="1" applyBorder="1" applyAlignment="1" applyProtection="1">
      <alignment horizontal="left" vertical="top" wrapText="1"/>
      <protection hidden="1"/>
    </xf>
    <xf numFmtId="0" fontId="8" fillId="3" borderId="23" xfId="0" applyFont="1" applyFill="1" applyBorder="1" applyAlignment="1" applyProtection="1">
      <alignment horizontal="left" vertical="top" wrapText="1"/>
      <protection hidden="1"/>
    </xf>
    <xf numFmtId="0" fontId="5" fillId="3" borderId="9" xfId="0" applyFont="1" applyFill="1" applyBorder="1" applyAlignment="1" applyProtection="1">
      <alignment horizontal="left" vertical="top" wrapText="1"/>
      <protection hidden="1"/>
    </xf>
    <xf numFmtId="0" fontId="0" fillId="3" borderId="0" xfId="0" applyFill="1" applyAlignment="1" applyProtection="1">
      <alignment horizontal="left" vertical="top"/>
      <protection locked="0"/>
    </xf>
    <xf numFmtId="0" fontId="0" fillId="3" borderId="0" xfId="0" applyFill="1" applyAlignment="1" applyProtection="1">
      <alignment horizontal="left" vertical="top" wrapText="1"/>
      <protection locked="0"/>
    </xf>
    <xf numFmtId="0" fontId="0" fillId="3" borderId="26" xfId="0" applyFill="1" applyBorder="1" applyProtection="1">
      <protection locked="0"/>
    </xf>
    <xf numFmtId="0" fontId="5" fillId="3" borderId="0" xfId="0" applyFont="1" applyFill="1" applyAlignment="1" applyProtection="1">
      <alignment horizontal="center"/>
      <protection locked="0"/>
    </xf>
    <xf numFmtId="14" fontId="9" fillId="3" borderId="26" xfId="0" applyNumberFormat="1" applyFont="1" applyFill="1" applyBorder="1" applyProtection="1">
      <protection locked="0"/>
    </xf>
    <xf numFmtId="0" fontId="6" fillId="3" borderId="0" xfId="0" applyFont="1" applyFill="1" applyProtection="1">
      <protection locked="0"/>
    </xf>
    <xf numFmtId="0" fontId="4" fillId="4" borderId="27" xfId="0" applyFont="1" applyFill="1" applyBorder="1" applyAlignment="1" applyProtection="1">
      <alignment horizontal="center" vertical="center" wrapText="1"/>
      <protection hidden="1"/>
    </xf>
    <xf numFmtId="0" fontId="5" fillId="3" borderId="30" xfId="0" applyFont="1" applyFill="1" applyBorder="1" applyAlignment="1" applyProtection="1">
      <alignment horizontal="left" vertical="top" wrapText="1"/>
      <protection locked="0"/>
    </xf>
    <xf numFmtId="0" fontId="8" fillId="3" borderId="31" xfId="0" applyFont="1" applyFill="1" applyBorder="1" applyAlignment="1" applyProtection="1">
      <alignment horizontal="left" vertical="top" wrapText="1"/>
      <protection hidden="1"/>
    </xf>
    <xf numFmtId="0" fontId="5" fillId="3" borderId="16" xfId="0" applyFont="1" applyFill="1" applyBorder="1" applyAlignment="1" applyProtection="1">
      <alignment horizontal="left" vertical="top" wrapText="1"/>
      <protection locked="0"/>
    </xf>
    <xf numFmtId="0" fontId="5" fillId="3" borderId="33"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hidden="1"/>
    </xf>
    <xf numFmtId="0" fontId="8" fillId="3" borderId="16" xfId="0" applyFont="1" applyFill="1" applyBorder="1" applyAlignment="1" applyProtection="1">
      <alignment vertical="top" wrapText="1"/>
      <protection hidden="1"/>
    </xf>
    <xf numFmtId="14" fontId="5" fillId="3" borderId="33" xfId="0" applyNumberFormat="1" applyFont="1" applyFill="1" applyBorder="1" applyAlignment="1" applyProtection="1">
      <alignment horizontal="left" vertical="top" wrapText="1"/>
      <protection locked="0"/>
    </xf>
    <xf numFmtId="0" fontId="5" fillId="3" borderId="35" xfId="0" applyFont="1" applyFill="1" applyBorder="1" applyAlignment="1" applyProtection="1">
      <alignment horizontal="left" vertical="top" wrapText="1"/>
      <protection locked="0"/>
    </xf>
    <xf numFmtId="0" fontId="8" fillId="3" borderId="35" xfId="0" applyFont="1" applyFill="1" applyBorder="1" applyAlignment="1" applyProtection="1">
      <alignment vertical="top" wrapText="1"/>
      <protection hidden="1"/>
    </xf>
    <xf numFmtId="14" fontId="5" fillId="3" borderId="36" xfId="0" applyNumberFormat="1" applyFont="1" applyFill="1" applyBorder="1" applyAlignment="1" applyProtection="1">
      <alignment horizontal="left" vertical="top" wrapText="1"/>
      <protection locked="0"/>
    </xf>
    <xf numFmtId="0" fontId="8" fillId="3" borderId="37" xfId="0" applyFont="1" applyFill="1" applyBorder="1" applyAlignment="1" applyProtection="1">
      <alignment horizontal="left" vertical="top" wrapText="1"/>
      <protection hidden="1"/>
    </xf>
    <xf numFmtId="14" fontId="6" fillId="3" borderId="36" xfId="0" applyNumberFormat="1" applyFont="1" applyFill="1" applyBorder="1" applyAlignment="1" applyProtection="1">
      <alignment horizontal="left" vertical="top"/>
      <protection locked="0"/>
    </xf>
    <xf numFmtId="0" fontId="9" fillId="3" borderId="0" xfId="0" applyFont="1" applyFill="1" applyProtection="1">
      <protection locked="0"/>
    </xf>
    <xf numFmtId="0" fontId="4" fillId="4" borderId="27" xfId="0" applyFont="1" applyFill="1" applyBorder="1" applyAlignment="1" applyProtection="1">
      <alignment horizontal="left" vertical="top"/>
      <protection hidden="1"/>
    </xf>
    <xf numFmtId="0" fontId="4" fillId="4" borderId="5" xfId="0" applyFont="1" applyFill="1" applyBorder="1" applyAlignment="1" applyProtection="1">
      <alignment horizontal="left" vertical="center"/>
      <protection hidden="1"/>
    </xf>
    <xf numFmtId="0" fontId="4" fillId="4" borderId="27" xfId="0" applyFont="1" applyFill="1" applyBorder="1" applyAlignment="1" applyProtection="1">
      <alignment horizontal="left" vertical="center"/>
      <protection hidden="1"/>
    </xf>
    <xf numFmtId="164" fontId="5" fillId="3" borderId="46" xfId="0" applyNumberFormat="1" applyFont="1" applyFill="1" applyBorder="1" applyAlignment="1" applyProtection="1">
      <alignment horizontal="left" vertical="top" wrapText="1"/>
      <protection locked="0"/>
    </xf>
    <xf numFmtId="0" fontId="5" fillId="3" borderId="48" xfId="0" applyFont="1" applyFill="1" applyBorder="1" applyAlignment="1" applyProtection="1">
      <alignment horizontal="left" vertical="top" wrapText="1"/>
      <protection locked="0"/>
    </xf>
    <xf numFmtId="164" fontId="5" fillId="3" borderId="48" xfId="0" applyNumberFormat="1" applyFont="1" applyFill="1" applyBorder="1" applyAlignment="1" applyProtection="1">
      <alignment horizontal="left" vertical="top" wrapText="1"/>
      <protection locked="0"/>
    </xf>
    <xf numFmtId="0" fontId="5" fillId="3" borderId="51" xfId="0" applyFont="1" applyFill="1" applyBorder="1" applyAlignment="1" applyProtection="1">
      <alignment horizontal="left" vertical="top" wrapText="1"/>
      <protection locked="0"/>
    </xf>
    <xf numFmtId="164" fontId="5" fillId="3" borderId="51" xfId="0" applyNumberFormat="1" applyFont="1" applyFill="1" applyBorder="1" applyAlignment="1" applyProtection="1">
      <alignment horizontal="left" vertical="top" wrapText="1"/>
      <protection locked="0"/>
    </xf>
    <xf numFmtId="0" fontId="6" fillId="3" borderId="0" xfId="0" applyFont="1" applyFill="1" applyAlignment="1" applyProtection="1">
      <alignment horizontal="center" vertical="top" wrapText="1"/>
      <protection locked="0"/>
    </xf>
    <xf numFmtId="0" fontId="6" fillId="3" borderId="0" xfId="0" applyFont="1" applyFill="1" applyAlignment="1" applyProtection="1">
      <alignment vertical="center"/>
      <protection locked="0"/>
    </xf>
    <xf numFmtId="0" fontId="6" fillId="3" borderId="0" xfId="0" applyFont="1" applyFill="1" applyAlignment="1" applyProtection="1">
      <alignment horizontal="center" vertical="center"/>
      <protection locked="0"/>
    </xf>
    <xf numFmtId="49" fontId="6" fillId="3" borderId="0" xfId="0" applyNumberFormat="1" applyFont="1" applyFill="1" applyAlignment="1" applyProtection="1">
      <alignment horizontal="left" vertical="center"/>
      <protection locked="0"/>
    </xf>
    <xf numFmtId="0" fontId="6" fillId="3" borderId="0" xfId="0" applyFont="1" applyFill="1" applyAlignment="1" applyProtection="1">
      <alignment vertical="top"/>
      <protection locked="0"/>
    </xf>
    <xf numFmtId="49" fontId="6" fillId="3" borderId="58" xfId="0" applyNumberFormat="1" applyFont="1" applyFill="1" applyBorder="1" applyAlignment="1" applyProtection="1">
      <alignment horizontal="left" vertical="center"/>
      <protection hidden="1"/>
    </xf>
    <xf numFmtId="0" fontId="6" fillId="3" borderId="58" xfId="0" applyFont="1" applyFill="1" applyBorder="1" applyAlignment="1" applyProtection="1">
      <alignment horizontal="center" vertical="center"/>
      <protection locked="0"/>
    </xf>
    <xf numFmtId="14" fontId="4" fillId="3" borderId="59" xfId="0" applyNumberFormat="1" applyFont="1" applyFill="1" applyBorder="1" applyAlignment="1" applyProtection="1">
      <alignment horizontal="center" vertical="center"/>
      <protection locked="0"/>
    </xf>
    <xf numFmtId="0" fontId="5" fillId="3" borderId="60" xfId="0" applyFont="1" applyFill="1" applyBorder="1" applyAlignment="1" applyProtection="1">
      <alignment horizontal="left" vertical="top" wrapText="1" readingOrder="1"/>
      <protection locked="0"/>
    </xf>
    <xf numFmtId="0" fontId="0" fillId="4" borderId="0" xfId="0" applyFill="1" applyProtection="1">
      <protection locked="0"/>
    </xf>
    <xf numFmtId="49" fontId="6" fillId="3" borderId="48" xfId="0" applyNumberFormat="1" applyFont="1" applyFill="1" applyBorder="1" applyAlignment="1" applyProtection="1">
      <alignment horizontal="left" vertical="center"/>
      <protection hidden="1"/>
    </xf>
    <xf numFmtId="0" fontId="6" fillId="3" borderId="43" xfId="0" applyFont="1" applyFill="1" applyBorder="1" applyAlignment="1" applyProtection="1">
      <alignment horizontal="center" vertical="center"/>
      <protection locked="0"/>
    </xf>
    <xf numFmtId="0" fontId="5" fillId="3" borderId="50" xfId="0" applyFont="1" applyFill="1" applyBorder="1" applyAlignment="1" applyProtection="1">
      <alignment horizontal="left" vertical="top" wrapText="1" readingOrder="1"/>
      <protection locked="0"/>
    </xf>
    <xf numFmtId="49" fontId="6" fillId="3" borderId="51" xfId="0" applyNumberFormat="1" applyFont="1" applyFill="1" applyBorder="1" applyAlignment="1" applyProtection="1">
      <alignment horizontal="left" vertical="center"/>
      <protection hidden="1"/>
    </xf>
    <xf numFmtId="0" fontId="6" fillId="3" borderId="27" xfId="0" applyFont="1" applyFill="1" applyBorder="1" applyAlignment="1" applyProtection="1">
      <alignment horizontal="center" vertical="center"/>
      <protection hidden="1"/>
    </xf>
    <xf numFmtId="14" fontId="0" fillId="3" borderId="0" xfId="0" applyNumberFormat="1" applyFill="1" applyProtection="1">
      <protection locked="0"/>
    </xf>
    <xf numFmtId="0" fontId="4" fillId="4" borderId="62" xfId="0" applyFont="1" applyFill="1" applyBorder="1" applyAlignment="1" applyProtection="1">
      <alignment horizontal="center" vertical="center" wrapText="1"/>
      <protection hidden="1"/>
    </xf>
    <xf numFmtId="0" fontId="14" fillId="3" borderId="0" xfId="0" applyFont="1" applyFill="1" applyProtection="1">
      <protection locked="0"/>
    </xf>
    <xf numFmtId="0" fontId="5" fillId="3" borderId="63" xfId="0" applyFont="1" applyFill="1" applyBorder="1" applyAlignment="1" applyProtection="1">
      <alignment horizontal="left" vertical="top" wrapText="1" readingOrder="1"/>
      <protection locked="0"/>
    </xf>
    <xf numFmtId="14" fontId="4" fillId="3" borderId="48" xfId="0" applyNumberFormat="1" applyFont="1" applyFill="1" applyBorder="1" applyAlignment="1" applyProtection="1">
      <alignment horizontal="center" vertical="center"/>
      <protection locked="0"/>
    </xf>
    <xf numFmtId="49" fontId="6" fillId="3" borderId="43" xfId="0" applyNumberFormat="1" applyFont="1" applyFill="1" applyBorder="1" applyAlignment="1" applyProtection="1">
      <alignment horizontal="left" vertical="center"/>
      <protection hidden="1"/>
    </xf>
    <xf numFmtId="0" fontId="5" fillId="3" borderId="64" xfId="0" applyFont="1" applyFill="1" applyBorder="1" applyAlignment="1" applyProtection="1">
      <alignment horizontal="left" vertical="top" wrapText="1" readingOrder="1"/>
      <protection locked="0"/>
    </xf>
    <xf numFmtId="0" fontId="5" fillId="3" borderId="65" xfId="0" applyFont="1" applyFill="1" applyBorder="1" applyAlignment="1" applyProtection="1">
      <alignment horizontal="left" vertical="top" wrapText="1" readingOrder="1"/>
      <protection locked="0"/>
    </xf>
    <xf numFmtId="14" fontId="4" fillId="3" borderId="51" xfId="0" applyNumberFormat="1" applyFont="1" applyFill="1" applyBorder="1" applyAlignment="1" applyProtection="1">
      <alignment horizontal="center" vertical="center"/>
      <protection locked="0"/>
    </xf>
    <xf numFmtId="0" fontId="6" fillId="3" borderId="5" xfId="0" applyFont="1" applyFill="1" applyBorder="1" applyAlignment="1" applyProtection="1">
      <alignment horizontal="left" vertical="top"/>
      <protection locked="0"/>
    </xf>
    <xf numFmtId="0" fontId="6" fillId="3" borderId="0" xfId="0" applyFont="1" applyFill="1" applyAlignment="1" applyProtection="1">
      <alignment horizontal="left" vertical="top"/>
      <protection locked="0"/>
    </xf>
    <xf numFmtId="0" fontId="6" fillId="0" borderId="0" xfId="0" applyFont="1" applyAlignment="1" applyProtection="1">
      <alignment horizontal="center" vertical="center"/>
      <protection locked="0"/>
    </xf>
    <xf numFmtId="49" fontId="6" fillId="3" borderId="59" xfId="0" applyNumberFormat="1" applyFont="1" applyFill="1" applyBorder="1" applyAlignment="1" applyProtection="1">
      <alignment horizontal="left" vertical="center"/>
      <protection hidden="1"/>
    </xf>
    <xf numFmtId="14" fontId="4" fillId="3" borderId="58" xfId="0" applyNumberFormat="1" applyFont="1" applyFill="1" applyBorder="1" applyAlignment="1" applyProtection="1">
      <alignment horizontal="center" vertical="center"/>
      <protection locked="0"/>
    </xf>
    <xf numFmtId="0" fontId="5" fillId="3" borderId="66" xfId="0" applyFont="1" applyFill="1" applyBorder="1" applyAlignment="1" applyProtection="1">
      <alignment horizontal="left" vertical="top" wrapText="1" readingOrder="1"/>
      <protection locked="0"/>
    </xf>
    <xf numFmtId="49" fontId="6" fillId="3" borderId="67" xfId="0" applyNumberFormat="1" applyFont="1" applyFill="1" applyBorder="1" applyAlignment="1" applyProtection="1">
      <alignment horizontal="left" vertical="center"/>
      <protection hidden="1"/>
    </xf>
    <xf numFmtId="0" fontId="6" fillId="3" borderId="0" xfId="0" applyFont="1" applyFill="1" applyAlignment="1" applyProtection="1">
      <alignment horizontal="left" vertical="center"/>
      <protection locked="0"/>
    </xf>
    <xf numFmtId="0" fontId="15" fillId="0" borderId="0" xfId="0" applyFont="1" applyAlignment="1" applyProtection="1">
      <alignment horizontal="center" vertical="center"/>
      <protection locked="0"/>
    </xf>
    <xf numFmtId="0" fontId="4" fillId="4" borderId="41" xfId="0" applyFont="1" applyFill="1" applyBorder="1" applyAlignment="1" applyProtection="1">
      <alignment horizontal="center" vertical="center" wrapText="1"/>
      <protection hidden="1"/>
    </xf>
    <xf numFmtId="0" fontId="0" fillId="3" borderId="0" xfId="0" applyFill="1" applyProtection="1">
      <protection hidden="1"/>
    </xf>
    <xf numFmtId="49" fontId="6" fillId="3" borderId="70" xfId="0" applyNumberFormat="1" applyFont="1" applyFill="1" applyBorder="1" applyAlignment="1" applyProtection="1">
      <alignment horizontal="left" vertical="center"/>
      <protection hidden="1"/>
    </xf>
    <xf numFmtId="49" fontId="6" fillId="3" borderId="71" xfId="0" applyNumberFormat="1" applyFont="1" applyFill="1" applyBorder="1" applyAlignment="1" applyProtection="1">
      <alignment horizontal="left" vertical="center"/>
      <protection hidden="1"/>
    </xf>
    <xf numFmtId="49" fontId="6" fillId="3" borderId="72" xfId="0" applyNumberFormat="1" applyFont="1" applyFill="1" applyBorder="1" applyAlignment="1" applyProtection="1">
      <alignment horizontal="left" vertical="center"/>
      <protection hidden="1"/>
    </xf>
    <xf numFmtId="0" fontId="16" fillId="3" borderId="0" xfId="0" applyFont="1" applyFill="1" applyAlignment="1" applyProtection="1">
      <alignment horizontal="center" wrapText="1"/>
      <protection locked="0"/>
    </xf>
    <xf numFmtId="0" fontId="16" fillId="3" borderId="0" xfId="0" applyFont="1" applyFill="1" applyProtection="1">
      <protection locked="0"/>
    </xf>
    <xf numFmtId="0" fontId="5" fillId="3" borderId="73" xfId="0" applyFont="1" applyFill="1" applyBorder="1" applyAlignment="1" applyProtection="1">
      <alignment horizontal="left" vertical="top" wrapText="1"/>
      <protection hidden="1"/>
    </xf>
    <xf numFmtId="0" fontId="5" fillId="3" borderId="33" xfId="0" applyFont="1" applyFill="1" applyBorder="1" applyAlignment="1" applyProtection="1">
      <alignment horizontal="left" vertical="top" wrapText="1"/>
      <protection hidden="1"/>
    </xf>
    <xf numFmtId="14" fontId="5" fillId="3" borderId="33" xfId="0" applyNumberFormat="1" applyFont="1" applyFill="1" applyBorder="1" applyAlignment="1" applyProtection="1">
      <alignment horizontal="left" vertical="top"/>
      <protection hidden="1"/>
    </xf>
    <xf numFmtId="14" fontId="5" fillId="3" borderId="36" xfId="0" applyNumberFormat="1" applyFont="1" applyFill="1" applyBorder="1" applyAlignment="1" applyProtection="1">
      <alignment horizontal="left" vertical="top"/>
      <protection hidden="1"/>
    </xf>
    <xf numFmtId="0" fontId="4" fillId="4" borderId="27" xfId="0" applyFont="1" applyFill="1" applyBorder="1" applyAlignment="1" applyProtection="1">
      <alignment horizontal="center" vertical="top"/>
      <protection hidden="1"/>
    </xf>
    <xf numFmtId="0" fontId="4" fillId="4" borderId="27" xfId="0" applyFont="1" applyFill="1" applyBorder="1" applyAlignment="1" applyProtection="1">
      <alignment horizontal="left" vertical="top" wrapText="1"/>
      <protection hidden="1"/>
    </xf>
    <xf numFmtId="0" fontId="4" fillId="4" borderId="41" xfId="0" applyFont="1" applyFill="1" applyBorder="1" applyAlignment="1" applyProtection="1">
      <alignment vertical="top"/>
      <protection hidden="1"/>
    </xf>
    <xf numFmtId="0" fontId="6" fillId="0" borderId="58" xfId="0" applyFont="1" applyBorder="1" applyAlignment="1" applyProtection="1">
      <alignment vertical="top" wrapText="1"/>
      <protection locked="0"/>
    </xf>
    <xf numFmtId="0" fontId="6" fillId="0" borderId="43" xfId="0" applyFont="1" applyBorder="1" applyAlignment="1" applyProtection="1">
      <alignment vertical="top" wrapText="1"/>
      <protection locked="0"/>
    </xf>
    <xf numFmtId="0" fontId="6" fillId="0" borderId="51" xfId="0" applyFont="1" applyBorder="1" applyAlignment="1" applyProtection="1">
      <alignment vertical="top" wrapText="1"/>
      <protection locked="0"/>
    </xf>
    <xf numFmtId="0" fontId="6" fillId="3" borderId="74" xfId="0" applyFont="1" applyFill="1" applyBorder="1" applyAlignment="1" applyProtection="1">
      <alignment horizontal="center" vertical="center"/>
      <protection locked="0"/>
    </xf>
    <xf numFmtId="14" fontId="4" fillId="3" borderId="75" xfId="0" applyNumberFormat="1" applyFont="1" applyFill="1" applyBorder="1" applyAlignment="1" applyProtection="1">
      <alignment horizontal="center" vertical="center"/>
      <protection locked="0"/>
    </xf>
    <xf numFmtId="14" fontId="6" fillId="0" borderId="60" xfId="0" applyNumberFormat="1" applyFont="1" applyBorder="1" applyAlignment="1" applyProtection="1">
      <alignment horizontal="left" vertical="top"/>
      <protection locked="0"/>
    </xf>
    <xf numFmtId="14" fontId="6" fillId="0" borderId="54" xfId="0" applyNumberFormat="1" applyFont="1" applyBorder="1" applyAlignment="1" applyProtection="1">
      <alignment horizontal="left" vertical="top"/>
      <protection locked="0"/>
    </xf>
    <xf numFmtId="0" fontId="6" fillId="0" borderId="43" xfId="0" applyFont="1" applyBorder="1" applyAlignment="1" applyProtection="1">
      <alignment horizontal="left" vertical="top"/>
      <protection locked="0"/>
    </xf>
    <xf numFmtId="0" fontId="6" fillId="0" borderId="48" xfId="0" applyFont="1" applyBorder="1" applyAlignment="1" applyProtection="1">
      <alignment horizontal="left" vertical="top"/>
      <protection locked="0"/>
    </xf>
    <xf numFmtId="0" fontId="6" fillId="0" borderId="51" xfId="0" applyFont="1" applyBorder="1" applyAlignment="1" applyProtection="1">
      <alignment horizontal="left" vertical="top"/>
      <protection locked="0"/>
    </xf>
    <xf numFmtId="49" fontId="13" fillId="4" borderId="4" xfId="0" applyNumberFormat="1" applyFont="1" applyFill="1" applyBorder="1" applyAlignment="1" applyProtection="1">
      <alignment horizontal="left" vertical="center"/>
      <protection hidden="1"/>
    </xf>
    <xf numFmtId="49" fontId="13" fillId="4" borderId="27" xfId="0" applyNumberFormat="1" applyFont="1" applyFill="1" applyBorder="1" applyAlignment="1" applyProtection="1">
      <alignment horizontal="left" vertical="center"/>
      <protection hidden="1"/>
    </xf>
    <xf numFmtId="0" fontId="5" fillId="3" borderId="0" xfId="0" applyFont="1" applyFill="1" applyProtection="1">
      <protection locked="0"/>
    </xf>
    <xf numFmtId="0" fontId="5" fillId="3" borderId="58" xfId="0" applyFont="1" applyFill="1" applyBorder="1" applyAlignment="1" applyProtection="1">
      <alignment horizontal="left" vertical="top" wrapText="1"/>
      <protection locked="0"/>
    </xf>
    <xf numFmtId="49" fontId="19" fillId="3" borderId="48" xfId="2" applyNumberFormat="1" applyFont="1" applyFill="1" applyBorder="1" applyAlignment="1" applyProtection="1">
      <alignment horizontal="left" vertical="top" wrapText="1"/>
      <protection locked="0"/>
    </xf>
    <xf numFmtId="49" fontId="19" fillId="3" borderId="61" xfId="2" applyNumberFormat="1" applyFont="1" applyFill="1" applyBorder="1" applyAlignment="1" applyProtection="1">
      <alignment horizontal="left" vertical="top" wrapText="1"/>
      <protection locked="0"/>
    </xf>
    <xf numFmtId="0" fontId="3" fillId="2" borderId="4" xfId="0" applyFont="1" applyFill="1" applyBorder="1" applyAlignment="1" applyProtection="1">
      <alignment vertical="top"/>
      <protection locked="0"/>
    </xf>
    <xf numFmtId="0" fontId="3" fillId="2" borderId="5" xfId="0" applyFont="1" applyFill="1" applyBorder="1" applyAlignment="1" applyProtection="1">
      <alignment vertical="top"/>
      <protection locked="0"/>
    </xf>
    <xf numFmtId="0" fontId="18" fillId="2" borderId="41" xfId="0" applyFont="1" applyFill="1" applyBorder="1" applyAlignment="1" applyProtection="1">
      <alignment vertical="center"/>
      <protection locked="0"/>
    </xf>
    <xf numFmtId="0" fontId="5" fillId="3" borderId="10" xfId="0" applyFont="1" applyFill="1" applyBorder="1" applyAlignment="1" applyProtection="1">
      <alignment horizontal="left" vertical="top" wrapText="1"/>
      <protection locked="0"/>
    </xf>
    <xf numFmtId="0" fontId="5" fillId="3" borderId="11" xfId="0" quotePrefix="1" applyFont="1" applyFill="1" applyBorder="1" applyAlignment="1" applyProtection="1">
      <alignment vertical="top" wrapText="1"/>
      <protection locked="0"/>
    </xf>
    <xf numFmtId="0" fontId="5" fillId="3" borderId="10" xfId="0" quotePrefix="1" applyFont="1" applyFill="1" applyBorder="1" applyAlignment="1" applyProtection="1">
      <alignment vertical="top" wrapText="1"/>
      <protection locked="0"/>
    </xf>
    <xf numFmtId="49" fontId="5" fillId="3" borderId="12" xfId="0" applyNumberFormat="1" applyFont="1" applyFill="1" applyBorder="1" applyAlignment="1" applyProtection="1">
      <alignment horizontal="left" vertical="top"/>
      <protection locked="0"/>
    </xf>
    <xf numFmtId="49" fontId="5" fillId="3" borderId="14" xfId="0" applyNumberFormat="1" applyFont="1" applyFill="1" applyBorder="1" applyAlignment="1" applyProtection="1">
      <alignment horizontal="left" vertical="top"/>
      <protection locked="0"/>
    </xf>
    <xf numFmtId="0" fontId="5" fillId="3" borderId="11" xfId="0" applyFont="1" applyFill="1" applyBorder="1" applyAlignment="1" applyProtection="1">
      <alignment horizontal="left" vertical="top" wrapText="1"/>
      <protection locked="0"/>
    </xf>
    <xf numFmtId="0" fontId="5" fillId="3" borderId="11" xfId="0" quotePrefix="1" applyFont="1" applyFill="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0" xfId="0" quotePrefix="1" applyFont="1" applyBorder="1" applyAlignment="1" applyProtection="1">
      <alignment vertical="center" wrapText="1"/>
      <protection locked="0"/>
    </xf>
    <xf numFmtId="0" fontId="5" fillId="0" borderId="10" xfId="0" quotePrefix="1" applyFont="1" applyBorder="1" applyAlignment="1" applyProtection="1">
      <alignment vertical="top" wrapText="1"/>
      <protection locked="0"/>
    </xf>
    <xf numFmtId="0" fontId="5" fillId="3" borderId="14"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2" borderId="76" xfId="0" applyFont="1" applyFill="1" applyBorder="1" applyAlignment="1" applyProtection="1">
      <alignment horizontal="center" vertical="center"/>
      <protection hidden="1"/>
    </xf>
    <xf numFmtId="0" fontId="3" fillId="2" borderId="56" xfId="0" applyFont="1" applyFill="1" applyBorder="1" applyAlignment="1" applyProtection="1">
      <alignment horizontal="center" vertical="center"/>
      <protection hidden="1"/>
    </xf>
    <xf numFmtId="0" fontId="3" fillId="2" borderId="26" xfId="0" applyFont="1" applyFill="1" applyBorder="1" applyAlignment="1" applyProtection="1">
      <alignment horizontal="center" vertical="center"/>
      <protection hidden="1"/>
    </xf>
    <xf numFmtId="0" fontId="3" fillId="2" borderId="57" xfId="0" applyFont="1" applyFill="1" applyBorder="1" applyAlignment="1" applyProtection="1">
      <alignment horizontal="center" vertical="center"/>
      <protection hidden="1"/>
    </xf>
    <xf numFmtId="0" fontId="7" fillId="3" borderId="12" xfId="0" applyFont="1" applyFill="1" applyBorder="1" applyAlignment="1" applyProtection="1">
      <alignment horizontal="left" vertical="top" wrapText="1"/>
      <protection hidden="1"/>
    </xf>
    <xf numFmtId="0" fontId="7" fillId="3" borderId="20" xfId="0" applyFont="1" applyFill="1" applyBorder="1" applyAlignment="1" applyProtection="1">
      <alignment horizontal="left" vertical="top" wrapText="1"/>
      <protection hidden="1"/>
    </xf>
    <xf numFmtId="0" fontId="7" fillId="3" borderId="18" xfId="0" applyFont="1" applyFill="1" applyBorder="1" applyAlignment="1" applyProtection="1">
      <alignment horizontal="left" vertical="top" wrapText="1"/>
      <protection hidden="1"/>
    </xf>
    <xf numFmtId="0" fontId="5" fillId="3" borderId="14" xfId="0" applyFont="1" applyFill="1" applyBorder="1" applyAlignment="1" applyProtection="1">
      <alignment horizontal="left" vertical="top" wrapText="1"/>
      <protection hidden="1"/>
    </xf>
    <xf numFmtId="0" fontId="5" fillId="3" borderId="0" xfId="0" applyFont="1" applyFill="1" applyAlignment="1" applyProtection="1">
      <alignment horizontal="left" vertical="top" wrapText="1"/>
      <protection hidden="1"/>
    </xf>
    <xf numFmtId="0" fontId="5" fillId="3" borderId="21" xfId="0" applyFont="1" applyFill="1" applyBorder="1" applyAlignment="1" applyProtection="1">
      <alignment horizontal="left" vertical="top" wrapText="1"/>
      <protection hidden="1"/>
    </xf>
    <xf numFmtId="0" fontId="8" fillId="3" borderId="14" xfId="0" applyFont="1" applyFill="1" applyBorder="1" applyAlignment="1" applyProtection="1">
      <alignment horizontal="left" vertical="top" wrapText="1"/>
      <protection hidden="1"/>
    </xf>
    <xf numFmtId="0" fontId="8" fillId="3" borderId="0" xfId="0" applyFont="1" applyFill="1" applyAlignment="1" applyProtection="1">
      <alignment horizontal="left" vertical="top" wrapText="1"/>
      <protection hidden="1"/>
    </xf>
    <xf numFmtId="0" fontId="8" fillId="3" borderId="21" xfId="0" applyFont="1" applyFill="1" applyBorder="1" applyAlignment="1" applyProtection="1">
      <alignment horizontal="left" vertical="top" wrapText="1"/>
      <protection hidden="1"/>
    </xf>
    <xf numFmtId="0" fontId="8" fillId="3" borderId="9" xfId="0" applyFont="1" applyFill="1" applyBorder="1" applyAlignment="1" applyProtection="1">
      <alignment horizontal="left" vertical="top" wrapText="1"/>
      <protection hidden="1"/>
    </xf>
    <xf numFmtId="0" fontId="8" fillId="3" borderId="22" xfId="0" applyFont="1" applyFill="1" applyBorder="1" applyAlignment="1" applyProtection="1">
      <alignment horizontal="left" vertical="top" wrapText="1"/>
      <protection hidden="1"/>
    </xf>
    <xf numFmtId="0" fontId="8" fillId="3" borderId="23" xfId="0" applyFont="1" applyFill="1" applyBorder="1" applyAlignment="1" applyProtection="1">
      <alignment horizontal="left" vertical="top" wrapText="1"/>
      <protection hidden="1"/>
    </xf>
    <xf numFmtId="0" fontId="7" fillId="3" borderId="14" xfId="0" applyFont="1" applyFill="1" applyBorder="1" applyAlignment="1" applyProtection="1">
      <alignment horizontal="left" vertical="top" wrapText="1"/>
      <protection hidden="1"/>
    </xf>
    <xf numFmtId="0" fontId="7" fillId="3" borderId="0" xfId="0" applyFont="1" applyFill="1" applyAlignment="1" applyProtection="1">
      <alignment horizontal="left" vertical="top" wrapText="1"/>
      <protection hidden="1"/>
    </xf>
    <xf numFmtId="0" fontId="7" fillId="3" borderId="21" xfId="0" applyFont="1" applyFill="1" applyBorder="1" applyAlignment="1" applyProtection="1">
      <alignment horizontal="left" vertical="top" wrapText="1"/>
      <protection hidden="1"/>
    </xf>
    <xf numFmtId="0" fontId="5" fillId="3" borderId="15" xfId="0" applyFont="1" applyFill="1" applyBorder="1" applyAlignment="1" applyProtection="1">
      <alignment horizontal="left" vertical="center" wrapText="1"/>
      <protection hidden="1"/>
    </xf>
    <xf numFmtId="0" fontId="5" fillId="3" borderId="24" xfId="0" applyFont="1" applyFill="1" applyBorder="1" applyAlignment="1" applyProtection="1">
      <alignment horizontal="left" vertical="center" wrapText="1"/>
      <protection hidden="1"/>
    </xf>
    <xf numFmtId="0" fontId="5" fillId="3" borderId="25" xfId="0" applyFont="1" applyFill="1" applyBorder="1" applyAlignment="1" applyProtection="1">
      <alignment horizontal="left" vertical="center" wrapText="1"/>
      <protection hidden="1"/>
    </xf>
    <xf numFmtId="0" fontId="5" fillId="3" borderId="9" xfId="0" applyFont="1" applyFill="1" applyBorder="1" applyAlignment="1" applyProtection="1">
      <alignment horizontal="left" vertical="top" wrapText="1"/>
      <protection hidden="1"/>
    </xf>
    <xf numFmtId="0" fontId="5" fillId="3" borderId="22" xfId="0" applyFont="1" applyFill="1" applyBorder="1" applyAlignment="1" applyProtection="1">
      <alignment horizontal="left" vertical="top" wrapText="1"/>
      <protection hidden="1"/>
    </xf>
    <xf numFmtId="0" fontId="5" fillId="3" borderId="23" xfId="0" applyFont="1" applyFill="1" applyBorder="1" applyAlignment="1" applyProtection="1">
      <alignment horizontal="left" vertical="top" wrapText="1"/>
      <protection hidden="1"/>
    </xf>
    <xf numFmtId="0" fontId="10" fillId="5" borderId="4" xfId="0" applyFont="1" applyFill="1" applyBorder="1" applyAlignment="1" applyProtection="1">
      <alignment horizontal="center" vertical="top" wrapText="1"/>
      <protection hidden="1"/>
    </xf>
    <xf numFmtId="0" fontId="10" fillId="5" borderId="27" xfId="0" applyFont="1" applyFill="1" applyBorder="1" applyAlignment="1" applyProtection="1">
      <alignment horizontal="center" vertical="top" wrapText="1"/>
      <protection hidden="1"/>
    </xf>
    <xf numFmtId="0" fontId="4" fillId="3" borderId="5" xfId="0" applyFont="1" applyFill="1" applyBorder="1" applyAlignment="1" applyProtection="1">
      <alignment horizontal="center" vertical="center"/>
      <protection locked="0"/>
    </xf>
    <xf numFmtId="0" fontId="4" fillId="4" borderId="4" xfId="0" quotePrefix="1" applyFont="1" applyFill="1" applyBorder="1" applyAlignment="1" applyProtection="1">
      <alignment horizontal="center" vertical="center" wrapText="1"/>
      <protection hidden="1"/>
    </xf>
    <xf numFmtId="0" fontId="4" fillId="4" borderId="4" xfId="0" applyFont="1" applyFill="1" applyBorder="1" applyAlignment="1" applyProtection="1">
      <alignment horizontal="center" vertical="center" wrapText="1"/>
      <protection hidden="1"/>
    </xf>
    <xf numFmtId="0" fontId="4" fillId="4" borderId="27"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vertical="center" wrapText="1"/>
      <protection hidden="1"/>
    </xf>
    <xf numFmtId="0" fontId="8" fillId="3" borderId="28" xfId="0" applyFont="1" applyFill="1" applyBorder="1" applyAlignment="1" applyProtection="1">
      <alignment horizontal="left" vertical="top" wrapText="1"/>
      <protection hidden="1"/>
    </xf>
    <xf numFmtId="0" fontId="8" fillId="3" borderId="29" xfId="0" applyFont="1" applyFill="1" applyBorder="1" applyAlignment="1" applyProtection="1">
      <alignment horizontal="left" vertical="top" wrapText="1"/>
      <protection hidden="1"/>
    </xf>
    <xf numFmtId="0" fontId="5" fillId="3" borderId="29"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top" wrapText="1"/>
      <protection locked="0"/>
    </xf>
    <xf numFmtId="0" fontId="5" fillId="3" borderId="32" xfId="0" applyFont="1" applyFill="1" applyBorder="1" applyAlignment="1" applyProtection="1">
      <alignment horizontal="left" vertical="top" wrapText="1"/>
      <protection locked="0"/>
    </xf>
    <xf numFmtId="0" fontId="5" fillId="3" borderId="48" xfId="0" applyFont="1" applyFill="1" applyBorder="1" applyAlignment="1" applyProtection="1">
      <alignment horizontal="left" vertical="top" wrapText="1"/>
      <protection locked="0"/>
    </xf>
    <xf numFmtId="0" fontId="5" fillId="3" borderId="49" xfId="0" applyFont="1" applyFill="1" applyBorder="1" applyAlignment="1" applyProtection="1">
      <alignment horizontal="left" vertical="top" wrapText="1"/>
      <protection locked="0"/>
    </xf>
    <xf numFmtId="0" fontId="5" fillId="3" borderId="24" xfId="0" applyFont="1" applyFill="1" applyBorder="1" applyAlignment="1" applyProtection="1">
      <alignment horizontal="left" vertical="top" wrapText="1"/>
      <protection locked="0"/>
    </xf>
    <xf numFmtId="0" fontId="8" fillId="3" borderId="32" xfId="0" applyFont="1" applyFill="1" applyBorder="1" applyAlignment="1" applyProtection="1">
      <alignment horizontal="left" vertical="top" wrapText="1"/>
      <protection hidden="1"/>
    </xf>
    <xf numFmtId="0" fontId="8" fillId="3" borderId="16" xfId="0" applyFont="1" applyFill="1" applyBorder="1" applyAlignment="1" applyProtection="1">
      <alignment horizontal="left" vertical="top" wrapText="1"/>
      <protection hidden="1"/>
    </xf>
    <xf numFmtId="0" fontId="5" fillId="3" borderId="16" xfId="0" applyFont="1" applyFill="1" applyBorder="1" applyAlignment="1" applyProtection="1">
      <alignment horizontal="left" vertical="top" wrapText="1"/>
      <protection locked="0"/>
    </xf>
    <xf numFmtId="0" fontId="5" fillId="3" borderId="33" xfId="0" applyFont="1" applyFill="1" applyBorder="1" applyAlignment="1" applyProtection="1">
      <alignment horizontal="left" vertical="top" wrapText="1"/>
      <protection locked="0"/>
    </xf>
    <xf numFmtId="0" fontId="8" fillId="3" borderId="34" xfId="0" applyFont="1" applyFill="1" applyBorder="1" applyAlignment="1" applyProtection="1">
      <alignment horizontal="left" vertical="top" wrapText="1"/>
      <protection hidden="1"/>
    </xf>
    <xf numFmtId="0" fontId="8" fillId="3" borderId="35" xfId="0" applyFont="1" applyFill="1" applyBorder="1" applyAlignment="1" applyProtection="1">
      <alignment horizontal="left" vertical="top" wrapText="1"/>
      <protection hidden="1"/>
    </xf>
    <xf numFmtId="0" fontId="11" fillId="3" borderId="0" xfId="0" applyFont="1" applyFill="1" applyAlignment="1" applyProtection="1">
      <alignment horizontal="left" vertical="center" wrapText="1"/>
      <protection locked="0"/>
    </xf>
    <xf numFmtId="0" fontId="4" fillId="3" borderId="0" xfId="0" applyFont="1" applyFill="1" applyAlignment="1" applyProtection="1">
      <alignment vertical="top" wrapText="1"/>
      <protection locked="0"/>
    </xf>
    <xf numFmtId="0" fontId="4" fillId="4" borderId="1" xfId="0" applyFont="1" applyFill="1" applyBorder="1" applyAlignment="1" applyProtection="1">
      <alignment horizontal="center" vertical="center"/>
      <protection hidden="1"/>
    </xf>
    <xf numFmtId="0" fontId="4" fillId="4" borderId="38" xfId="0" applyFont="1" applyFill="1" applyBorder="1" applyAlignment="1" applyProtection="1">
      <alignment horizontal="center" vertical="center"/>
      <protection hidden="1"/>
    </xf>
    <xf numFmtId="0" fontId="4" fillId="4" borderId="39" xfId="0" applyFont="1" applyFill="1" applyBorder="1" applyAlignment="1" applyProtection="1">
      <alignment horizontal="center" vertical="center"/>
      <protection hidden="1"/>
    </xf>
    <xf numFmtId="0" fontId="4" fillId="4" borderId="4" xfId="0" applyFont="1" applyFill="1" applyBorder="1" applyAlignment="1" applyProtection="1">
      <alignment horizontal="left" vertical="center"/>
      <protection hidden="1"/>
    </xf>
    <xf numFmtId="0" fontId="4" fillId="4" borderId="40" xfId="0" applyFont="1" applyFill="1" applyBorder="1" applyAlignment="1" applyProtection="1">
      <alignment horizontal="left" vertical="center"/>
      <protection hidden="1"/>
    </xf>
    <xf numFmtId="0" fontId="4" fillId="4" borderId="4" xfId="0" applyFont="1" applyFill="1" applyBorder="1" applyAlignment="1" applyProtection="1">
      <alignment horizontal="left" vertical="top"/>
      <protection hidden="1"/>
    </xf>
    <xf numFmtId="0" fontId="4" fillId="4" borderId="41" xfId="0" applyFont="1" applyFill="1" applyBorder="1" applyAlignment="1" applyProtection="1">
      <alignment horizontal="left" vertical="top"/>
      <protection hidden="1"/>
    </xf>
    <xf numFmtId="0" fontId="5" fillId="3" borderId="28" xfId="0" applyFont="1" applyFill="1" applyBorder="1" applyAlignment="1" applyProtection="1">
      <alignment horizontal="left" vertical="top" wrapText="1"/>
      <protection locked="0"/>
    </xf>
    <xf numFmtId="0" fontId="5" fillId="3" borderId="58" xfId="0" applyFont="1" applyFill="1" applyBorder="1" applyAlignment="1" applyProtection="1">
      <alignment horizontal="left" vertical="top" wrapText="1"/>
      <protection locked="0"/>
    </xf>
    <xf numFmtId="0" fontId="5" fillId="3" borderId="44" xfId="0" applyFont="1" applyFill="1" applyBorder="1" applyAlignment="1" applyProtection="1">
      <alignment horizontal="left" vertical="top" wrapText="1"/>
      <protection locked="0"/>
    </xf>
    <xf numFmtId="0" fontId="5" fillId="3" borderId="45" xfId="0" applyFont="1" applyFill="1" applyBorder="1" applyAlignment="1" applyProtection="1">
      <alignment horizontal="left" vertical="top" wrapText="1"/>
      <protection locked="0"/>
    </xf>
    <xf numFmtId="0" fontId="6" fillId="6" borderId="28" xfId="0" applyFont="1" applyFill="1" applyBorder="1" applyAlignment="1" applyProtection="1">
      <alignment horizontal="left" vertical="top"/>
      <protection hidden="1"/>
    </xf>
    <xf numFmtId="0" fontId="6" fillId="6" borderId="29" xfId="0" applyFont="1" applyFill="1" applyBorder="1" applyAlignment="1" applyProtection="1">
      <alignment horizontal="left" vertical="top"/>
      <protection hidden="1"/>
    </xf>
    <xf numFmtId="0" fontId="6" fillId="6" borderId="30" xfId="0" applyFont="1" applyFill="1" applyBorder="1" applyAlignment="1" applyProtection="1">
      <alignment horizontal="left" vertical="top"/>
      <protection hidden="1"/>
    </xf>
    <xf numFmtId="0" fontId="5" fillId="3" borderId="34" xfId="0" applyFont="1" applyFill="1" applyBorder="1" applyAlignment="1" applyProtection="1">
      <alignment horizontal="left" vertical="top" wrapText="1"/>
      <protection locked="0"/>
    </xf>
    <xf numFmtId="0" fontId="5" fillId="3" borderId="51" xfId="0" applyFont="1" applyFill="1" applyBorder="1" applyAlignment="1" applyProtection="1">
      <alignment horizontal="left" vertical="top" wrapText="1"/>
      <protection locked="0"/>
    </xf>
    <xf numFmtId="0" fontId="5" fillId="3" borderId="52" xfId="0" applyFont="1" applyFill="1" applyBorder="1" applyAlignment="1" applyProtection="1">
      <alignment horizontal="left" vertical="top" wrapText="1"/>
      <protection locked="0"/>
    </xf>
    <xf numFmtId="0" fontId="5" fillId="3" borderId="53" xfId="0" applyFont="1" applyFill="1" applyBorder="1" applyAlignment="1" applyProtection="1">
      <alignment horizontal="left" vertical="top" wrapText="1"/>
      <protection locked="0"/>
    </xf>
    <xf numFmtId="0" fontId="4" fillId="4" borderId="2" xfId="0" applyFont="1" applyFill="1" applyBorder="1" applyAlignment="1" applyProtection="1">
      <alignment horizontal="center" vertical="center"/>
      <protection hidden="1"/>
    </xf>
    <xf numFmtId="0" fontId="4" fillId="4" borderId="55" xfId="0" applyFont="1" applyFill="1" applyBorder="1" applyAlignment="1" applyProtection="1">
      <alignment horizontal="center" vertical="center"/>
      <protection hidden="1"/>
    </xf>
    <xf numFmtId="0" fontId="4" fillId="4" borderId="56" xfId="0" applyFont="1" applyFill="1" applyBorder="1" applyAlignment="1" applyProtection="1">
      <alignment horizontal="center" vertical="center"/>
      <protection hidden="1"/>
    </xf>
    <xf numFmtId="0" fontId="4" fillId="4" borderId="26" xfId="0" applyFont="1" applyFill="1" applyBorder="1" applyAlignment="1" applyProtection="1">
      <alignment horizontal="center" vertical="center"/>
      <protection hidden="1"/>
    </xf>
    <xf numFmtId="0" fontId="4" fillId="4" borderId="57" xfId="0" applyFont="1" applyFill="1" applyBorder="1" applyAlignment="1" applyProtection="1">
      <alignment horizontal="center" vertical="center"/>
      <protection hidden="1"/>
    </xf>
    <xf numFmtId="0" fontId="4" fillId="4" borderId="5" xfId="0" applyFont="1" applyFill="1" applyBorder="1" applyAlignment="1" applyProtection="1">
      <alignment horizontal="left" vertical="center"/>
      <protection hidden="1"/>
    </xf>
    <xf numFmtId="0" fontId="4" fillId="4" borderId="41" xfId="0" applyFont="1" applyFill="1" applyBorder="1" applyAlignment="1" applyProtection="1">
      <alignment horizontal="left" vertical="center"/>
      <protection hidden="1"/>
    </xf>
    <xf numFmtId="0" fontId="6" fillId="6" borderId="44" xfId="0" applyFont="1" applyFill="1" applyBorder="1" applyAlignment="1" applyProtection="1">
      <alignment horizontal="left" vertical="top"/>
      <protection hidden="1"/>
    </xf>
    <xf numFmtId="0" fontId="6" fillId="6" borderId="45" xfId="0" applyFont="1" applyFill="1" applyBorder="1" applyAlignment="1" applyProtection="1">
      <alignment horizontal="left" vertical="top"/>
      <protection hidden="1"/>
    </xf>
    <xf numFmtId="0" fontId="6" fillId="6" borderId="47" xfId="0" applyFont="1" applyFill="1" applyBorder="1" applyAlignment="1" applyProtection="1">
      <alignment horizontal="left" vertical="top"/>
      <protection hidden="1"/>
    </xf>
    <xf numFmtId="0" fontId="6" fillId="6" borderId="49" xfId="0" applyFont="1" applyFill="1" applyBorder="1" applyAlignment="1" applyProtection="1">
      <alignment horizontal="left" vertical="top"/>
      <protection hidden="1"/>
    </xf>
    <xf numFmtId="0" fontId="6" fillId="6" borderId="24" xfId="0" applyFont="1" applyFill="1" applyBorder="1" applyAlignment="1" applyProtection="1">
      <alignment horizontal="left" vertical="top"/>
      <protection hidden="1"/>
    </xf>
    <xf numFmtId="0" fontId="6" fillId="6" borderId="50" xfId="0" applyFont="1" applyFill="1" applyBorder="1" applyAlignment="1" applyProtection="1">
      <alignment horizontal="left" vertical="top"/>
      <protection hidden="1"/>
    </xf>
    <xf numFmtId="0" fontId="6" fillId="3" borderId="32" xfId="0" applyFont="1" applyFill="1" applyBorder="1" applyAlignment="1" applyProtection="1">
      <alignment horizontal="left" vertical="top"/>
      <protection hidden="1"/>
    </xf>
    <xf numFmtId="0" fontId="6" fillId="3" borderId="16" xfId="0" applyFont="1" applyFill="1" applyBorder="1" applyAlignment="1" applyProtection="1">
      <alignment horizontal="left" vertical="top"/>
      <protection hidden="1"/>
    </xf>
    <xf numFmtId="0" fontId="6" fillId="3" borderId="33" xfId="0" applyFont="1" applyFill="1" applyBorder="1" applyAlignment="1" applyProtection="1">
      <alignment horizontal="left" vertical="top"/>
      <protection hidden="1"/>
    </xf>
    <xf numFmtId="0" fontId="6" fillId="6" borderId="56" xfId="0" applyFont="1" applyFill="1" applyBorder="1" applyAlignment="1" applyProtection="1">
      <alignment horizontal="left" vertical="top"/>
      <protection hidden="1"/>
    </xf>
    <xf numFmtId="0" fontId="6" fillId="6" borderId="26" xfId="0" applyFont="1" applyFill="1" applyBorder="1" applyAlignment="1" applyProtection="1">
      <alignment horizontal="left" vertical="top"/>
      <protection hidden="1"/>
    </xf>
    <xf numFmtId="0" fontId="6" fillId="6" borderId="57" xfId="0" applyFont="1" applyFill="1" applyBorder="1" applyAlignment="1" applyProtection="1">
      <alignment horizontal="left" vertical="top"/>
      <protection hidden="1"/>
    </xf>
    <xf numFmtId="0" fontId="6" fillId="3" borderId="4" xfId="0" applyFont="1" applyFill="1" applyBorder="1" applyAlignment="1" applyProtection="1">
      <alignment horizontal="left" vertical="center"/>
      <protection hidden="1"/>
    </xf>
    <xf numFmtId="0" fontId="6" fillId="3" borderId="5" xfId="0" applyFont="1" applyFill="1" applyBorder="1" applyAlignment="1" applyProtection="1">
      <alignment horizontal="left" vertical="center"/>
      <protection hidden="1"/>
    </xf>
    <xf numFmtId="0" fontId="6" fillId="3" borderId="41" xfId="0" applyFont="1" applyFill="1" applyBorder="1" applyAlignment="1" applyProtection="1">
      <alignment horizontal="left" vertical="center"/>
      <protection hidden="1"/>
    </xf>
    <xf numFmtId="0" fontId="6" fillId="4" borderId="5" xfId="0" applyFont="1" applyFill="1" applyBorder="1" applyAlignment="1" applyProtection="1">
      <alignment horizontal="center" vertical="center"/>
      <protection locked="0"/>
    </xf>
    <xf numFmtId="0" fontId="6" fillId="4" borderId="41" xfId="0" applyFont="1" applyFill="1" applyBorder="1" applyAlignment="1" applyProtection="1">
      <alignment horizontal="center" vertical="center"/>
      <protection locked="0"/>
    </xf>
    <xf numFmtId="0" fontId="13" fillId="4" borderId="4" xfId="0" applyFont="1" applyFill="1" applyBorder="1" applyAlignment="1" applyProtection="1">
      <alignment horizontal="left" vertical="center"/>
      <protection hidden="1"/>
    </xf>
    <xf numFmtId="0" fontId="13" fillId="4" borderId="5" xfId="0" applyFont="1" applyFill="1" applyBorder="1" applyAlignment="1" applyProtection="1">
      <alignment horizontal="left" vertical="center"/>
      <protection hidden="1"/>
    </xf>
    <xf numFmtId="0" fontId="13" fillId="4" borderId="41" xfId="0" applyFont="1" applyFill="1" applyBorder="1" applyAlignment="1" applyProtection="1">
      <alignment horizontal="left" vertical="center"/>
      <protection hidden="1"/>
    </xf>
    <xf numFmtId="0" fontId="6" fillId="6" borderId="32" xfId="0" applyFont="1" applyFill="1" applyBorder="1" applyAlignment="1" applyProtection="1">
      <alignment horizontal="left" vertical="top"/>
      <protection hidden="1"/>
    </xf>
    <xf numFmtId="0" fontId="6" fillId="6" borderId="16" xfId="0" applyFont="1" applyFill="1" applyBorder="1" applyAlignment="1" applyProtection="1">
      <alignment horizontal="left" vertical="top"/>
      <protection hidden="1"/>
    </xf>
    <xf numFmtId="0" fontId="6" fillId="6" borderId="33" xfId="0" applyFont="1" applyFill="1" applyBorder="1" applyAlignment="1" applyProtection="1">
      <alignment horizontal="left" vertical="top"/>
      <protection hidden="1"/>
    </xf>
    <xf numFmtId="0" fontId="6" fillId="6" borderId="34" xfId="0" applyFont="1" applyFill="1" applyBorder="1" applyAlignment="1" applyProtection="1">
      <alignment horizontal="left" vertical="top"/>
      <protection hidden="1"/>
    </xf>
    <xf numFmtId="0" fontId="6" fillId="6" borderId="35" xfId="0" applyFont="1" applyFill="1" applyBorder="1" applyAlignment="1" applyProtection="1">
      <alignment horizontal="left" vertical="top"/>
      <protection hidden="1"/>
    </xf>
    <xf numFmtId="0" fontId="6" fillId="6" borderId="36" xfId="0" applyFont="1" applyFill="1" applyBorder="1" applyAlignment="1" applyProtection="1">
      <alignment horizontal="left" vertical="top"/>
      <protection hidden="1"/>
    </xf>
    <xf numFmtId="0" fontId="15" fillId="4" borderId="68" xfId="0" applyFont="1" applyFill="1" applyBorder="1" applyAlignment="1" applyProtection="1">
      <alignment horizontal="center" vertical="center"/>
      <protection locked="0"/>
    </xf>
    <xf numFmtId="0" fontId="15" fillId="4" borderId="69" xfId="0" applyFont="1" applyFill="1" applyBorder="1" applyAlignment="1" applyProtection="1">
      <alignment horizontal="center" vertical="center"/>
      <protection locked="0"/>
    </xf>
    <xf numFmtId="0" fontId="6" fillId="0" borderId="32" xfId="0" applyFont="1" applyBorder="1" applyAlignment="1" applyProtection="1">
      <alignment horizontal="left" vertical="top" wrapText="1"/>
      <protection hidden="1"/>
    </xf>
    <xf numFmtId="0" fontId="6" fillId="0" borderId="16" xfId="0" applyFont="1" applyBorder="1" applyAlignment="1" applyProtection="1">
      <alignment horizontal="left" vertical="top" wrapText="1"/>
      <protection hidden="1"/>
    </xf>
    <xf numFmtId="0" fontId="6" fillId="0" borderId="33" xfId="0" applyFont="1" applyBorder="1" applyAlignment="1" applyProtection="1">
      <alignment horizontal="left" vertical="top" wrapText="1"/>
      <protection hidden="1"/>
    </xf>
    <xf numFmtId="0" fontId="13" fillId="4" borderId="4" xfId="0" applyFont="1" applyFill="1" applyBorder="1" applyAlignment="1" applyProtection="1">
      <alignment horizontal="left" vertical="center" wrapText="1"/>
      <protection hidden="1"/>
    </xf>
    <xf numFmtId="0" fontId="13" fillId="4" borderId="5" xfId="0" applyFont="1" applyFill="1" applyBorder="1" applyAlignment="1" applyProtection="1">
      <alignment horizontal="left" vertical="center" wrapText="1"/>
      <protection hidden="1"/>
    </xf>
    <xf numFmtId="0" fontId="13" fillId="4" borderId="41" xfId="0" applyFont="1" applyFill="1" applyBorder="1" applyAlignment="1" applyProtection="1">
      <alignment horizontal="left" vertical="center" wrapText="1"/>
      <protection hidden="1"/>
    </xf>
    <xf numFmtId="0" fontId="6" fillId="0" borderId="28" xfId="0" applyFont="1" applyBorder="1" applyAlignment="1" applyProtection="1">
      <alignment horizontal="left" vertical="top" wrapText="1"/>
      <protection hidden="1"/>
    </xf>
    <xf numFmtId="0" fontId="6" fillId="0" borderId="29" xfId="0" applyFont="1" applyBorder="1" applyAlignment="1" applyProtection="1">
      <alignment horizontal="left" vertical="top" wrapText="1"/>
      <protection hidden="1"/>
    </xf>
    <xf numFmtId="0" fontId="6" fillId="0" borderId="30" xfId="0" applyFont="1" applyBorder="1" applyAlignment="1" applyProtection="1">
      <alignment horizontal="left" vertical="top" wrapText="1"/>
      <protection hidden="1"/>
    </xf>
    <xf numFmtId="0" fontId="6" fillId="0" borderId="34"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6" fillId="0" borderId="36" xfId="0" applyFont="1" applyBorder="1" applyAlignment="1" applyProtection="1">
      <alignment horizontal="left" vertical="top" wrapText="1"/>
      <protection hidden="1"/>
    </xf>
    <xf numFmtId="0" fontId="15" fillId="4" borderId="5" xfId="0" applyFont="1" applyFill="1" applyBorder="1" applyAlignment="1" applyProtection="1">
      <alignment horizontal="center" vertical="center"/>
      <protection locked="0"/>
    </xf>
    <xf numFmtId="0" fontId="15" fillId="4" borderId="41" xfId="0" applyFont="1" applyFill="1" applyBorder="1" applyAlignment="1" applyProtection="1">
      <alignment horizontal="center" vertical="center"/>
      <protection locked="0"/>
    </xf>
    <xf numFmtId="165" fontId="4" fillId="3" borderId="1" xfId="0" applyNumberFormat="1" applyFont="1" applyFill="1" applyBorder="1" applyAlignment="1" applyProtection="1">
      <alignment horizontal="left" vertical="center"/>
      <protection hidden="1"/>
    </xf>
    <xf numFmtId="165" fontId="4" fillId="3" borderId="2" xfId="0" applyNumberFormat="1" applyFont="1" applyFill="1" applyBorder="1" applyAlignment="1" applyProtection="1">
      <alignment horizontal="left" vertical="center"/>
      <protection hidden="1"/>
    </xf>
    <xf numFmtId="165" fontId="4" fillId="3" borderId="55" xfId="0" applyNumberFormat="1" applyFont="1" applyFill="1" applyBorder="1" applyAlignment="1" applyProtection="1">
      <alignment horizontal="left" vertical="center"/>
      <protection hidden="1"/>
    </xf>
    <xf numFmtId="165" fontId="4" fillId="3" borderId="56" xfId="0" applyNumberFormat="1" applyFont="1" applyFill="1" applyBorder="1" applyAlignment="1" applyProtection="1">
      <alignment horizontal="left" vertical="center"/>
      <protection hidden="1"/>
    </xf>
    <xf numFmtId="165" fontId="4" fillId="3" borderId="26" xfId="0" applyNumberFormat="1" applyFont="1" applyFill="1" applyBorder="1" applyAlignment="1" applyProtection="1">
      <alignment horizontal="left" vertical="center"/>
      <protection hidden="1"/>
    </xf>
    <xf numFmtId="165" fontId="4" fillId="3" borderId="57" xfId="0" applyNumberFormat="1" applyFont="1" applyFill="1" applyBorder="1" applyAlignment="1" applyProtection="1">
      <alignment horizontal="left" vertical="center"/>
      <protection hidden="1"/>
    </xf>
    <xf numFmtId="0" fontId="6" fillId="0" borderId="46" xfId="0" applyFont="1" applyBorder="1" applyAlignment="1" applyProtection="1">
      <alignment horizontal="center" vertical="center"/>
      <protection hidden="1"/>
    </xf>
    <xf numFmtId="0" fontId="6" fillId="0" borderId="61" xfId="0" applyFont="1" applyBorder="1" applyAlignment="1" applyProtection="1">
      <alignment horizontal="center" vertical="center"/>
      <protection hidden="1"/>
    </xf>
    <xf numFmtId="165" fontId="5" fillId="3" borderId="1" xfId="0" applyNumberFormat="1" applyFont="1" applyFill="1" applyBorder="1" applyAlignment="1" applyProtection="1">
      <alignment horizontal="left" vertical="top" wrapText="1"/>
      <protection locked="0"/>
    </xf>
    <xf numFmtId="165" fontId="5" fillId="3" borderId="55" xfId="0" applyNumberFormat="1" applyFont="1" applyFill="1" applyBorder="1" applyAlignment="1" applyProtection="1">
      <alignment horizontal="left" vertical="top" wrapText="1"/>
      <protection locked="0"/>
    </xf>
    <xf numFmtId="165" fontId="5" fillId="3" borderId="56" xfId="0" applyNumberFormat="1" applyFont="1" applyFill="1" applyBorder="1" applyAlignment="1" applyProtection="1">
      <alignment horizontal="left" vertical="top" wrapText="1"/>
      <protection locked="0"/>
    </xf>
    <xf numFmtId="165" fontId="5" fillId="3" borderId="57" xfId="0" applyNumberFormat="1" applyFont="1" applyFill="1" applyBorder="1" applyAlignment="1" applyProtection="1">
      <alignment horizontal="left" vertical="top" wrapText="1"/>
      <protection locked="0"/>
    </xf>
    <xf numFmtId="0" fontId="16" fillId="3" borderId="0" xfId="0" applyFont="1" applyFill="1" applyAlignment="1" applyProtection="1">
      <alignment horizontal="center" wrapText="1"/>
      <protection locked="0"/>
    </xf>
    <xf numFmtId="0" fontId="10" fillId="5" borderId="5" xfId="0" applyFont="1" applyFill="1" applyBorder="1" applyAlignment="1" applyProtection="1">
      <alignment horizontal="center" vertical="top" wrapText="1"/>
      <protection hidden="1"/>
    </xf>
    <xf numFmtId="0" fontId="10" fillId="5" borderId="41" xfId="0" applyFont="1" applyFill="1" applyBorder="1" applyAlignment="1" applyProtection="1">
      <alignment horizontal="center" vertical="top" wrapText="1"/>
      <protection hidden="1"/>
    </xf>
    <xf numFmtId="0" fontId="4" fillId="3" borderId="2" xfId="0" applyFont="1" applyFill="1" applyBorder="1" applyAlignment="1" applyProtection="1">
      <alignment horizontal="center" vertical="center"/>
      <protection locked="0"/>
    </xf>
    <xf numFmtId="0" fontId="4" fillId="4" borderId="62" xfId="0" applyFont="1" applyFill="1" applyBorder="1" applyAlignment="1" applyProtection="1">
      <alignment horizontal="center" vertical="center" wrapText="1"/>
      <protection hidden="1"/>
    </xf>
    <xf numFmtId="0" fontId="4" fillId="4" borderId="68" xfId="0" applyFont="1" applyFill="1" applyBorder="1" applyAlignment="1" applyProtection="1">
      <alignment horizontal="center" vertical="center" wrapText="1"/>
      <protection hidden="1"/>
    </xf>
    <xf numFmtId="0" fontId="4" fillId="4" borderId="69"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vertical="top" wrapText="1"/>
      <protection hidden="1"/>
    </xf>
    <xf numFmtId="0" fontId="4" fillId="4" borderId="41" xfId="0" applyFont="1" applyFill="1" applyBorder="1" applyAlignment="1" applyProtection="1">
      <alignment horizontal="center" vertical="top" wrapText="1"/>
      <protection hidden="1"/>
    </xf>
    <xf numFmtId="0" fontId="8" fillId="3" borderId="42" xfId="0" applyFont="1" applyFill="1" applyBorder="1" applyAlignment="1" applyProtection="1">
      <alignment horizontal="left" vertical="top" wrapText="1"/>
      <protection hidden="1"/>
    </xf>
    <xf numFmtId="0" fontId="8" fillId="3" borderId="11" xfId="0" applyFont="1" applyFill="1" applyBorder="1" applyAlignment="1" applyProtection="1">
      <alignment horizontal="left" vertical="top" wrapText="1"/>
      <protection hidden="1"/>
    </xf>
    <xf numFmtId="0" fontId="5" fillId="3" borderId="11" xfId="0" applyFont="1" applyFill="1" applyBorder="1" applyAlignment="1" applyProtection="1">
      <alignment horizontal="left" vertical="top" wrapText="1"/>
      <protection hidden="1"/>
    </xf>
    <xf numFmtId="0" fontId="5" fillId="3" borderId="73" xfId="0" applyFont="1" applyFill="1" applyBorder="1" applyAlignment="1" applyProtection="1">
      <alignment horizontal="left" vertical="top" wrapText="1"/>
      <protection hidden="1"/>
    </xf>
    <xf numFmtId="49" fontId="6" fillId="0" borderId="44" xfId="0" applyNumberFormat="1" applyFont="1" applyBorder="1" applyAlignment="1" applyProtection="1">
      <alignment horizontal="center" vertical="top"/>
      <protection locked="0"/>
    </xf>
    <xf numFmtId="49" fontId="6" fillId="0" borderId="47" xfId="0" applyNumberFormat="1" applyFont="1" applyBorder="1" applyAlignment="1" applyProtection="1">
      <alignment horizontal="center" vertical="top"/>
      <protection locked="0"/>
    </xf>
    <xf numFmtId="0" fontId="5" fillId="3" borderId="16" xfId="0" applyFont="1" applyFill="1" applyBorder="1" applyAlignment="1" applyProtection="1">
      <alignment horizontal="left" vertical="top" wrapText="1"/>
      <protection hidden="1"/>
    </xf>
    <xf numFmtId="0" fontId="5" fillId="3" borderId="33" xfId="0" applyFont="1" applyFill="1" applyBorder="1" applyAlignment="1" applyProtection="1">
      <alignment horizontal="left" vertical="top" wrapText="1"/>
      <protection hidden="1"/>
    </xf>
    <xf numFmtId="0" fontId="8" fillId="3" borderId="25" xfId="0" applyFont="1" applyFill="1" applyBorder="1" applyAlignment="1" applyProtection="1">
      <alignment horizontal="left" vertical="top" wrapText="1"/>
      <protection hidden="1"/>
    </xf>
    <xf numFmtId="0" fontId="8" fillId="3" borderId="37" xfId="0" applyFont="1" applyFill="1" applyBorder="1" applyAlignment="1" applyProtection="1">
      <alignment horizontal="left" vertical="top" wrapText="1"/>
      <protection hidden="1"/>
    </xf>
    <xf numFmtId="14" fontId="5" fillId="3" borderId="16" xfId="0" applyNumberFormat="1" applyFont="1" applyFill="1" applyBorder="1" applyAlignment="1" applyProtection="1">
      <alignment horizontal="left" vertical="top" wrapText="1"/>
      <protection hidden="1"/>
    </xf>
    <xf numFmtId="14" fontId="5" fillId="3" borderId="33" xfId="0" applyNumberFormat="1" applyFont="1" applyFill="1" applyBorder="1" applyAlignment="1" applyProtection="1">
      <alignment horizontal="left" vertical="top" wrapText="1"/>
      <protection hidden="1"/>
    </xf>
    <xf numFmtId="14" fontId="5" fillId="3" borderId="35" xfId="0" applyNumberFormat="1" applyFont="1" applyFill="1" applyBorder="1" applyAlignment="1" applyProtection="1">
      <alignment horizontal="left" vertical="top" wrapText="1"/>
      <protection hidden="1"/>
    </xf>
    <xf numFmtId="14" fontId="5" fillId="3" borderId="36" xfId="0" applyNumberFormat="1" applyFont="1" applyFill="1" applyBorder="1" applyAlignment="1" applyProtection="1">
      <alignment horizontal="left" vertical="top" wrapText="1"/>
      <protection hidden="1"/>
    </xf>
    <xf numFmtId="0" fontId="4" fillId="4" borderId="4" xfId="0" applyFont="1" applyFill="1" applyBorder="1" applyAlignment="1" applyProtection="1">
      <alignment horizontal="center" vertical="top"/>
      <protection hidden="1"/>
    </xf>
    <xf numFmtId="0" fontId="4" fillId="4" borderId="5" xfId="0" applyFont="1" applyFill="1" applyBorder="1" applyAlignment="1" applyProtection="1">
      <alignment horizontal="center" vertical="top"/>
      <protection hidden="1"/>
    </xf>
    <xf numFmtId="49" fontId="6" fillId="0" borderId="49" xfId="0" applyNumberFormat="1" applyFont="1" applyBorder="1" applyAlignment="1" applyProtection="1">
      <alignment horizontal="center" vertical="top"/>
      <protection locked="0"/>
    </xf>
    <xf numFmtId="49" fontId="6" fillId="0" borderId="50" xfId="0" applyNumberFormat="1" applyFont="1" applyBorder="1" applyAlignment="1" applyProtection="1">
      <alignment horizontal="center" vertical="top"/>
      <protection locked="0"/>
    </xf>
    <xf numFmtId="49" fontId="6" fillId="0" borderId="52" xfId="0" applyNumberFormat="1" applyFont="1" applyBorder="1" applyAlignment="1" applyProtection="1">
      <alignment horizontal="center" vertical="top"/>
      <protection locked="0"/>
    </xf>
    <xf numFmtId="49" fontId="6" fillId="0" borderId="54" xfId="0" applyNumberFormat="1" applyFont="1" applyBorder="1" applyAlignment="1" applyProtection="1">
      <alignment horizontal="center" vertical="top"/>
      <protection locked="0"/>
    </xf>
  </cellXfs>
  <cellStyles count="3">
    <cellStyle name="Link" xfId="2" builtinId="8"/>
    <cellStyle name="Standard" xfId="0" builtinId="0"/>
    <cellStyle name="Stil 1" xfId="1" xr:uid="{96FF1454-CA85-480B-8A5E-CE3E11626757}"/>
  </cellStyles>
  <dxfs count="58">
    <dxf>
      <font>
        <color rgb="FF00B050"/>
      </font>
    </dxf>
    <dxf>
      <font>
        <color theme="7"/>
      </font>
    </dxf>
    <dxf>
      <font>
        <color rgb="FF00B050"/>
      </font>
    </dxf>
    <dxf>
      <font>
        <color theme="7"/>
      </font>
    </dxf>
    <dxf>
      <font>
        <color rgb="FF00B050"/>
      </font>
    </dxf>
    <dxf>
      <font>
        <color theme="7"/>
      </font>
    </dxf>
    <dxf>
      <font>
        <color rgb="FF00B050"/>
      </font>
    </dxf>
    <dxf>
      <font>
        <color theme="7"/>
      </font>
    </dxf>
    <dxf>
      <font>
        <color rgb="FF00B050"/>
      </font>
    </dxf>
    <dxf>
      <font>
        <color theme="7"/>
      </font>
    </dxf>
    <dxf>
      <font>
        <color rgb="FF00B050"/>
      </font>
    </dxf>
    <dxf>
      <font>
        <color theme="7"/>
      </font>
    </dxf>
    <dxf>
      <font>
        <color theme="7"/>
      </font>
    </dxf>
    <dxf>
      <font>
        <color rgb="FF00B050"/>
      </font>
    </dxf>
    <dxf>
      <font>
        <color theme="7"/>
      </font>
    </dxf>
    <dxf>
      <font>
        <color rgb="FF00B050"/>
      </font>
    </dxf>
    <dxf>
      <font>
        <color theme="7"/>
      </font>
    </dxf>
    <dxf>
      <font>
        <color rgb="FF00B050"/>
      </font>
    </dxf>
    <dxf>
      <font>
        <color theme="7"/>
      </font>
    </dxf>
    <dxf>
      <font>
        <color rgb="FF00B050"/>
      </font>
    </dxf>
    <dxf>
      <font>
        <color rgb="FF00B050"/>
      </font>
    </dxf>
    <dxf>
      <font>
        <color theme="7"/>
      </font>
    </dxf>
    <dxf>
      <font>
        <color rgb="FF00B050"/>
      </font>
    </dxf>
    <dxf>
      <font>
        <color theme="7"/>
      </font>
    </dxf>
    <dxf>
      <font>
        <color theme="7"/>
      </font>
    </dxf>
    <dxf>
      <font>
        <color rgb="FF00B050"/>
      </font>
    </dxf>
    <dxf>
      <font>
        <color rgb="FF00B050"/>
      </font>
    </dxf>
    <dxf>
      <font>
        <color theme="7"/>
      </font>
    </dxf>
    <dxf>
      <font>
        <color theme="7"/>
      </font>
    </dxf>
    <dxf>
      <font>
        <color rgb="FF00B050"/>
      </font>
    </dxf>
    <dxf>
      <font>
        <color theme="7"/>
      </font>
    </dxf>
    <dxf>
      <font>
        <color rgb="FF00B050"/>
      </font>
    </dxf>
    <dxf>
      <font>
        <color theme="7"/>
      </font>
    </dxf>
    <dxf>
      <font>
        <color rgb="FF00B050"/>
      </font>
    </dxf>
    <dxf>
      <font>
        <color theme="7"/>
      </font>
    </dxf>
    <dxf>
      <font>
        <color rgb="FF00B050"/>
      </font>
    </dxf>
    <dxf>
      <font>
        <color rgb="FF00B050"/>
      </font>
    </dxf>
    <dxf>
      <font>
        <color theme="7"/>
      </font>
      <fill>
        <patternFill patternType="none">
          <bgColor auto="1"/>
        </patternFill>
      </fill>
    </dxf>
    <dxf>
      <font>
        <color rgb="FF00B050"/>
      </font>
    </dxf>
    <dxf>
      <font>
        <color theme="7"/>
      </font>
    </dxf>
    <dxf>
      <font>
        <color theme="7"/>
      </font>
    </dxf>
    <dxf>
      <font>
        <color rgb="FF00B050"/>
      </font>
    </dxf>
    <dxf>
      <font>
        <color rgb="FF00B050"/>
      </font>
    </dxf>
    <dxf>
      <font>
        <color theme="7"/>
      </font>
    </dxf>
    <dxf>
      <font>
        <color rgb="FF00B050"/>
      </font>
    </dxf>
    <dxf>
      <font>
        <color theme="7"/>
      </font>
    </dxf>
    <dxf>
      <font>
        <color rgb="FF00B050"/>
      </font>
    </dxf>
    <dxf>
      <font>
        <color theme="7"/>
      </font>
    </dxf>
    <dxf>
      <font>
        <color rgb="FF00B050"/>
      </font>
    </dxf>
    <dxf>
      <font>
        <color theme="7"/>
      </font>
    </dxf>
    <dxf>
      <font>
        <color rgb="FF00B050"/>
      </font>
    </dxf>
    <dxf>
      <font>
        <color theme="7"/>
      </font>
    </dxf>
    <dxf>
      <font>
        <color theme="7"/>
      </font>
    </dxf>
    <dxf>
      <font>
        <color rgb="FF00B050"/>
      </font>
      <fill>
        <patternFill patternType="none">
          <bgColor auto="1"/>
        </patternFill>
      </fill>
    </dxf>
    <dxf>
      <font>
        <color rgb="FFFF0000"/>
      </font>
      <fill>
        <patternFill patternType="none">
          <bgColor auto="1"/>
        </patternFill>
      </fill>
    </dxf>
    <dxf>
      <font>
        <color theme="7"/>
      </font>
    </dxf>
    <dxf>
      <font>
        <color rgb="FF00B050"/>
      </font>
      <fill>
        <patternFill patternType="none">
          <bgColor auto="1"/>
        </patternFill>
      </fill>
    </dxf>
    <dxf>
      <font>
        <color theme="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E$4" noThreeD="1"/>
</file>

<file path=xl/ctrlProps/ctrlProp2.xml><?xml version="1.0" encoding="utf-8"?>
<formControlPr xmlns="http://schemas.microsoft.com/office/spreadsheetml/2009/9/main" objectType="Radio"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3985260</xdr:colOff>
          <xdr:row>2</xdr:row>
          <xdr:rowOff>182880</xdr:rowOff>
        </xdr:from>
        <xdr:to>
          <xdr:col>2</xdr:col>
          <xdr:colOff>4998720</xdr:colOff>
          <xdr:row>4</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German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5250180</xdr:colOff>
          <xdr:row>2</xdr:row>
          <xdr:rowOff>220980</xdr:rowOff>
        </xdr:from>
        <xdr:to>
          <xdr:col>3</xdr:col>
          <xdr:colOff>838200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English</a:t>
              </a:r>
            </a:p>
          </xdr:txBody>
        </xdr:sp>
        <xdr:clientData/>
      </xdr:twoCellAnchor>
    </mc:Choice>
    <mc:Fallback/>
  </mc:AlternateContent>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67089-6893-4E59-88E4-0CEEA4054F0D}">
  <dimension ref="A1:E85"/>
  <sheetViews>
    <sheetView showGridLines="0" tabSelected="1" zoomScale="85" zoomScaleNormal="85" zoomScaleSheetLayoutView="69" zoomScalePageLayoutView="70" workbookViewId="0">
      <pane ySplit="5" topLeftCell="A6" activePane="bottomLeft" state="frozen"/>
      <selection pane="bottomLeft" activeCell="A10" activeCellId="62" sqref="A1:E3 A5 E5 D5:D6 B5:B7 D7:E7 B10:B11 D10:D11 B13 D13 B15:B16 D15:D16 B18 D18 B20 D20:E20 D25 B25:B26 D26:E26 D32:E33 B32:B33 E35:E37 D35:D38 B35:B39 D39:E39 B41 D41:E41 B43 D43:E43 B49 D49:E49 B52 D52:E52 B54 D54:E54 B57 D57:E57 B59 D59:E59 B62 D62:E62 B65 D65:E65 B69 D69:E69 C5:C70 B71 C71:E84 B85 C85:E85 E6 E10 E11 E13 E15 E16 E18 E25 E28 E38 A6 A8 A10:A85"/>
    </sheetView>
  </sheetViews>
  <sheetFormatPr baseColWidth="10" defaultColWidth="11.44140625" defaultRowHeight="14.4" x14ac:dyDescent="0.3"/>
  <cols>
    <col min="1" max="1" width="14.109375" style="37" customWidth="1"/>
    <col min="2" max="2" width="47" style="38" bestFit="1" customWidth="1"/>
    <col min="3" max="3" width="78.88671875" style="1" customWidth="1"/>
    <col min="4" max="4" width="47.33203125" style="1" customWidth="1"/>
    <col min="5" max="5" width="48.6640625" style="1" customWidth="1"/>
    <col min="6" max="16384" width="11.44140625" style="1"/>
  </cols>
  <sheetData>
    <row r="1" spans="1:5" ht="15" customHeight="1" x14ac:dyDescent="0.3">
      <c r="A1" s="144" t="str">
        <f>IF(E4=1,"Anweisungen zum Ausfüllen des AIXTRON APPR-Berichts","Instructions for completing AIXTRON APPR Report")</f>
        <v>Instructions for completing AIXTRON APPR Report</v>
      </c>
      <c r="B1" s="145"/>
      <c r="C1" s="145"/>
      <c r="D1" s="145"/>
      <c r="E1" s="146"/>
    </row>
    <row r="2" spans="1:5" ht="18.75" customHeight="1" x14ac:dyDescent="0.3">
      <c r="A2" s="147"/>
      <c r="B2" s="148"/>
      <c r="C2" s="148"/>
      <c r="D2" s="148"/>
      <c r="E2" s="149"/>
    </row>
    <row r="3" spans="1:5" ht="18.75" customHeight="1" thickBot="1" x14ac:dyDescent="0.35">
      <c r="A3" s="150"/>
      <c r="B3" s="151"/>
      <c r="C3" s="151"/>
      <c r="D3" s="151"/>
      <c r="E3" s="152"/>
    </row>
    <row r="4" spans="1:5" ht="15.75" customHeight="1" thickBot="1" x14ac:dyDescent="0.35">
      <c r="A4" s="128"/>
      <c r="B4" s="129"/>
      <c r="C4" s="129"/>
      <c r="D4" s="129"/>
      <c r="E4" s="130">
        <v>2</v>
      </c>
    </row>
    <row r="5" spans="1:5" ht="15" thickBot="1" x14ac:dyDescent="0.35">
      <c r="A5" s="2" t="str">
        <f>IF(E4=1,"Element-Nr","Element-No")</f>
        <v>Element-No</v>
      </c>
      <c r="B5" s="3" t="str">
        <f>IF(E4=1,"Element-Namen","Element Name")</f>
        <v>Element Name</v>
      </c>
      <c r="C5" s="4" t="str">
        <f>IF(E4=1, "Erklärung", "Explanation")</f>
        <v>Explanation</v>
      </c>
      <c r="D5" s="5" t="str">
        <f>IF(E4=1, "Beispiel für Leistung","Example of Achievement")</f>
        <v>Example of Achievement</v>
      </c>
      <c r="E5" s="5" t="str">
        <f>IF(E4=1, "Verantwortlich","Responsible")</f>
        <v>Responsible</v>
      </c>
    </row>
    <row r="6" spans="1:5" ht="48" customHeight="1" x14ac:dyDescent="0.3">
      <c r="A6" s="6" t="s">
        <v>0</v>
      </c>
      <c r="B6" s="7" t="str">
        <f>IF(E4=1, "Geheimhaltungsvereinbarung (NDA)*","Non-Disclosure Agreement (NDA)*")</f>
        <v>Non-Disclosure Agreement (NDA)*</v>
      </c>
      <c r="C6" s="8" t="str">
        <f>IF(E4=1, "Vor der Durchführung von Aktivitäten muss eine Geheimhaltungsvereinbarung (Non-Disclosure Agreement, NDA) zwischen AIXTRON und dem Lieferanten vereinbart und von beiden Parteien unterschrieben werden.", "Prior to any activity which will be executed, a non-disclosure agreement (NDA) between AIXTRON and supplier, must be agreed and signed by both parties. ")</f>
        <v xml:space="preserve">Prior to any activity which will be executed, a non-disclosure agreement (NDA) between AIXTRON and supplier, must be agreed and signed by both parties. </v>
      </c>
      <c r="D6" s="9" t="str">
        <f>IF(E4=1, "- Dokument mit Unterschrift von beiden Standorten", "- signed document from both sites")</f>
        <v>- signed document from both sites</v>
      </c>
      <c r="E6" s="10" t="s">
        <v>1</v>
      </c>
    </row>
    <row r="7" spans="1:5" ht="25.5" customHeight="1" x14ac:dyDescent="0.3">
      <c r="A7" s="134" t="s">
        <v>2</v>
      </c>
      <c r="B7" s="12" t="str">
        <f>IF(E4=1,"Lieferantenselbstauskunft*","Supplier self-disclosure*")</f>
        <v>Supplier self-disclosure*</v>
      </c>
      <c r="C7" s="13" t="str">
        <f>IF(E4=1, "Die Lieferantenselbstauskunft sammelt die wichtigsten Merkmale, die AIXTRON von seinem Lieferpartner wissen muss.", "The supplier self-disclosure collects the important charaterisitcs, which AIXTRON needs to know from their supplier base.")</f>
        <v>The supplier self-disclosure collects the important charaterisitcs, which AIXTRON needs to know from their supplier base.</v>
      </c>
      <c r="D7" s="14" t="str">
        <f>IF(E4=1, "- vom Lieferant einzureichenden Dokumente","- submitted document by supplier")</f>
        <v>- submitted document by supplier</v>
      </c>
      <c r="E7" s="15" t="str">
        <f>IF(E4=1,"Lieferanten","Supplier")</f>
        <v>Supplier</v>
      </c>
    </row>
    <row r="8" spans="1:5" ht="37.5" customHeight="1" x14ac:dyDescent="0.3">
      <c r="A8" s="16"/>
      <c r="B8" s="131"/>
      <c r="C8" s="8" t="str">
        <f>IF(E4=1, "Die Selbstauskunft ist die erste Bewertung des Lieferanten, um sicherzustellen, dass er in der Lage ist, die Anforderungen von AIXTRON zu erfüllen, und um einen Überblick über seine wirtschaftliche Stärke zu erhalten.", "The self-disclosure is the first assessment of the supplier, to ensure his ability to handle and match the AIXTRON requirements and provide an indication of its economic strength.")</f>
        <v>The self-disclosure is the first assessment of the supplier, to ensure his ability to handle and match the AIXTRON requirements and provide an indication of its economic strength.</v>
      </c>
      <c r="D8" s="133"/>
      <c r="E8" s="133"/>
    </row>
    <row r="9" spans="1:5" ht="44.25" customHeight="1" x14ac:dyDescent="0.3">
      <c r="A9" s="135"/>
      <c r="B9" s="131"/>
      <c r="C9" s="17" t="str">
        <f>IF(E4=1, "Je mehr Daten von den Lieferanten zur Verfügung gestellt werden, desto zuverlässiger ist die Bewertung, die zum Aufbau der ersten Stufe der Geschäftsbeziehung zwischen AIXTRON und dem Lieferanten beitragen wird.","The more the data will be provided by the suppliers, more reliable is the assessment that will help built the frist stage of the business relatiionship between AIXTRON and the supplier.")</f>
        <v>The more the data will be provided by the suppliers, more reliable is the assessment that will help built the frist stage of the business relatiionship between AIXTRON and the supplier.</v>
      </c>
      <c r="D9" s="132"/>
      <c r="E9" s="132"/>
    </row>
    <row r="10" spans="1:5" ht="48.75" customHeight="1" x14ac:dyDescent="0.3">
      <c r="A10" s="18" t="s">
        <v>3</v>
      </c>
      <c r="B10" s="19" t="str">
        <f>IF(E4=1,"Zugang zum External-Data-Exchange System (EDE)","Access to External-Data-Exchange System (EDE)")</f>
        <v>Access to External-Data-Exchange System (EDE)</v>
      </c>
      <c r="C10" s="8" t="str">
        <f>IF(E4=1, "AIXTRON nutzt die External-Data-Exchange-Methode, um alle relevanten Informationen mit den Lieferanten zu teilen. Der Zugriff auf das System erfolgt über das Internet und den von AIXTRON bereitgestellten Link + Zugangsdaten. ","AIXTRON use the External-Data-Exchange method to share all relevant informations with the suppliers. The system can be access via Internet and provided link + access data provided by AIXTRON. ")</f>
        <v xml:space="preserve">AIXTRON use the External-Data-Exchange method to share all relevant informations with the suppliers. The system can be access via Internet and provided link + access data provided by AIXTRON. </v>
      </c>
      <c r="D10" s="10" t="str">
        <f>IF(E4=1,"- bekannter Zugang beim Lieferanten","- known access at the Supplier")</f>
        <v>- known access at the Supplier</v>
      </c>
      <c r="E10" s="10" t="s">
        <v>1</v>
      </c>
    </row>
    <row r="11" spans="1:5" ht="26.25" customHeight="1" x14ac:dyDescent="0.3">
      <c r="A11" s="11" t="s">
        <v>4</v>
      </c>
      <c r="B11" s="7" t="str">
        <f>IF(E4=1,"Kommunikationsmatrix*","Communication Matrix*")</f>
        <v>Communication Matrix*</v>
      </c>
      <c r="C11" s="13" t="str">
        <f>IF(E4=1, "Die Kommunikationsmatrix ist ein Instrument zur Unterstützung, zum Streamlining und zur Visualisierung des Kommunikations- und Informationsflusses zwischen den Geschäftspartnern. ","The communication matrix is a tool to support, streamline and visualise the communication and informationsflow between the business partners.")</f>
        <v>The communication matrix is a tool to support, streamline and visualise the communication and informationsflow between the business partners.</v>
      </c>
      <c r="D11" s="15" t="str">
        <f>IF(E4=1, "- vom Lieferant einzureichenden Dokumente","- submitted document by supplier")</f>
        <v>- submitted document by supplier</v>
      </c>
      <c r="E11" s="15" t="s">
        <v>1</v>
      </c>
    </row>
    <row r="12" spans="1:5" ht="30.75" customHeight="1" x14ac:dyDescent="0.3">
      <c r="A12" s="6"/>
      <c r="B12" s="131"/>
      <c r="C12" s="17" t="str">
        <f>IF(E4=1, "Sie enthält auch Informationen über die Kontaktdaten der definierten Ansprechpartner und über die Eskalationsstufen.", "It also contains informations about the contact details of the defined deputies and from the escalation levels. ")</f>
        <v xml:space="preserve">It also contains informations about the contact details of the defined deputies and from the escalation levels. </v>
      </c>
      <c r="D12" s="132"/>
      <c r="E12" s="132"/>
    </row>
    <row r="13" spans="1:5" ht="27" customHeight="1" x14ac:dyDescent="0.3">
      <c r="A13" s="11" t="s">
        <v>5</v>
      </c>
      <c r="B13" s="12" t="str">
        <f>IF(E4=1,"Angebotsanfrage mit FSR","Request for quotation (RFQ) with FSR")</f>
        <v>Request for quotation (RFQ) with FSR</v>
      </c>
      <c r="C13" s="12" t="str">
        <f>IF(E4=1, "Das Ziel ist, dass die Lieferanten bereits durch die Anfragen für neue Produkte Kenntnis über die Anforderungen zur Erstellung eines FSR (First Sample Report) erhalten.","The goal is that, through RFQ's for new products, the suppliers already get knowledge about the requirements to provide a FSR (First Sample Report).")</f>
        <v>The goal is that, through RFQ's for new products, the suppliers already get knowledge about the requirements to provide a FSR (First Sample Report).</v>
      </c>
      <c r="D13" s="14" t="str">
        <f>IF(E4=1, "- RFQ an den Lieferanten geschickt", "- RFQ sent to supplier")</f>
        <v>- RFQ sent to supplier</v>
      </c>
      <c r="E13" s="14" t="s">
        <v>1</v>
      </c>
    </row>
    <row r="14" spans="1:5" ht="37.5" customHeight="1" x14ac:dyDescent="0.3">
      <c r="A14" s="6"/>
      <c r="B14" s="136"/>
      <c r="C14" s="20" t="str">
        <f>IF(E4=1, "Der FSR-Prozess erfordert Zeit und Arbeit, die so früh wie möglich berücksichtigt werden muss, um die korrekte Berechnung der erforderlichen Lieferzeit zu gewährleisten.","The FSR process requires time and efforts, which needs to be considered as early as possible, to ensure the correct calculation of required lead time.")</f>
        <v>The FSR process requires time and efforts, which needs to be considered as early as possible, to ensure the correct calculation of required lead time.</v>
      </c>
      <c r="D14" s="137"/>
      <c r="E14" s="137"/>
    </row>
    <row r="15" spans="1:5" ht="91.5" customHeight="1" x14ac:dyDescent="0.3">
      <c r="A15" s="16" t="s">
        <v>6</v>
      </c>
      <c r="B15" s="7" t="str">
        <f>IF(E4=1, "Technische Dokumentation vollständig vorhanden*", "Technical documentation available in full*")</f>
        <v>Technical documentation available in full*</v>
      </c>
      <c r="C15" s="8" t="str">
        <f>IF(E4=1, "Aixtron ist verpflichtet, den Lieferanten die folgenden Daten zur Verfügung zu stellen:
&gt; Zeichnungen
&gt; Vollständige BOM
&gt; CAD-Modelle (Schritt)
&gt; Firmenstandards und Arbeitsanweisungen
&gt; Zusätzliches Anforderungsbuch", "Aixtron is obliged to provide the following data to the suppliers: 
&gt; Drawings
&gt; Full BOM
&gt; CAD (Step) models
&gt; Company standards &amp; Work instructions
&gt; Supplementary Book of Requirments")</f>
        <v>Aixtron is obliged to provide the following data to the suppliers: 
&gt; Drawings
&gt; Full BOM
&gt; CAD (Step) models
&gt; Company standards &amp; Work instructions
&gt; Supplementary Book of Requirments</v>
      </c>
      <c r="D15" s="10" t="str">
        <f>IF(E4=1, "- alle relevanten technischen Dokumente beim Lieferanten bekannt sind", "- all relevant technical documents are known at supplier")</f>
        <v>- all relevant technical documents are known at supplier</v>
      </c>
      <c r="E15" s="10" t="s">
        <v>1</v>
      </c>
    </row>
    <row r="16" spans="1:5" ht="27" customHeight="1" x14ac:dyDescent="0.3">
      <c r="A16" s="11" t="s">
        <v>7</v>
      </c>
      <c r="B16" s="12" t="str">
        <f>IF(E4=1, "Verpackung- und Kennzeichungsanforderungen", "Packaging and labeling requirements")</f>
        <v>Packaging and labeling requirements</v>
      </c>
      <c r="C16" s="13" t="str">
        <f>IF(E4=1, "Da Aixtron ein wichtiger Lieferant für die Halbleiterindustrie ist, erfordern alle Produkte eine höhere Aufmerksamkeit für Sauberkeit und Verpackung. ","As Aixtron is a major supplier for the Semiconductor industry, all products require some higher attention to cleanliness and packaging.")</f>
        <v>As Aixtron is a major supplier for the Semiconductor industry, all products require some higher attention to cleanliness and packaging.</v>
      </c>
      <c r="D16" s="15" t="str">
        <f>IF(E4=1, "- Spezifikationen sind beim Lieferanten bekannt", "- specifications are known at supplier")</f>
        <v>- specifications are known at supplier</v>
      </c>
      <c r="E16" s="15" t="s">
        <v>1</v>
      </c>
    </row>
    <row r="17" spans="1:5" ht="45.75" customHeight="1" x14ac:dyDescent="0.3">
      <c r="A17" s="16"/>
      <c r="B17" s="131"/>
      <c r="C17" s="8" t="str">
        <f>IF(E4=1, "Für ein bestimmtes Produkt kann eine spezielle Reinigung und Verpackung erforderlich sein (Material und Methode).Dies sind weitere Informationen, die das Anforderungspaket vervollständigen und im Voraus mit dem RFQ-Paket mitgeteilt werden müssen.","For a certain product commodity, it may require specific cleaning and packaging (Material &amp; Method). This are further informations which complete the requirement package and has to be shared up front with the RFQ package.")</f>
        <v>For a certain product commodity, it may require specific cleaning and packaging (Material &amp; Method). This are further informations which complete the requirement package and has to be shared up front with the RFQ package.</v>
      </c>
      <c r="D17" s="132"/>
      <c r="E17" s="132"/>
    </row>
    <row r="18" spans="1:5" ht="38.25" customHeight="1" x14ac:dyDescent="0.3">
      <c r="A18" s="11" t="s">
        <v>8</v>
      </c>
      <c r="B18" s="12" t="str">
        <f>IF(E4=1, "Kundenspezifische Prüfvorgaben übermitteln","Customer specific test requirements")</f>
        <v>Customer specific test requirements</v>
      </c>
      <c r="C18" s="13" t="str">
        <f>IF(E4=1, "Einige Komponenten in den AIXTRON-Produkten können 'spezielle' Tests erfordern. Die Methode und das Verfahren für diese Tests werden von AIXTRON beschrieben und müssen dem Lieferanten zur Kenntnis gebracht werden. ","Some components inside the AIXTRON products, may require some 'special' testing. The method and procedure of those tests are described by AIXTRON and has to been provided to secure the awareness at the Supplier.")</f>
        <v>Some components inside the AIXTRON products, may require some 'special' testing. The method and procedure of those tests are described by AIXTRON and has to been provided to secure the awareness at the Supplier.</v>
      </c>
      <c r="D18" s="10" t="str">
        <f>IF(E4=1, "- Spezifikationen sind beim Lieferanten bekannt", "- specifications are known at supplier")</f>
        <v>- specifications are known at supplier</v>
      </c>
      <c r="E18" s="10" t="s">
        <v>1</v>
      </c>
    </row>
    <row r="19" spans="1:5" ht="31.5" customHeight="1" x14ac:dyDescent="0.3">
      <c r="A19" s="16"/>
      <c r="B19" s="136"/>
      <c r="C19" s="8" t="str">
        <f>IF(E4=1, "Der Lieferant muss dann seine Kapazitäten einschätzen, um die speziellen Testanforderungen zu erfüllen.","The Supplier then needs to assess his capabilities in order to méet the special test requierements.")</f>
        <v>The Supplier then needs to assess his capabilities in order to méet the special test requierements.</v>
      </c>
      <c r="D19" s="133"/>
      <c r="E19" s="133"/>
    </row>
    <row r="20" spans="1:5" ht="27.75" customHeight="1" x14ac:dyDescent="0.3">
      <c r="A20" s="11" t="s">
        <v>9</v>
      </c>
      <c r="B20" s="7" t="str">
        <f>IF(E4=1, "Herstellbarkeitsanalyse*","Manufacturability analysis*")</f>
        <v>Manufacturability analysis*</v>
      </c>
      <c r="C20" s="13" t="str">
        <f>IF(E4=1, "Im Rahmen der Elemente 2.1 bis 2.4 erhält der Lieferant eine Vielzahl von Informationen, Anforderungen und Spezifikationen.","Within the Elements 2.1 till 2.4 the supplier receives lot of information, requirments and specification.")</f>
        <v>Within the Elements 2.1 till 2.4 the supplier receives lot of information, requirments and specification.</v>
      </c>
      <c r="D20" s="15" t="str">
        <f>IF(E4=1, "- Unterschriebenes und eingereichtes Dokument                 'Machbarkeitsverpflichtung '.","-signed and submitted 'Feasibility Commitment' document")</f>
        <v>-signed and submitted 'Feasibility Commitment' document</v>
      </c>
      <c r="E20" s="15" t="str">
        <f>IF(E4=1,"Lieferanten","Supplier")</f>
        <v>Supplier</v>
      </c>
    </row>
    <row r="21" spans="1:5" ht="22.8" x14ac:dyDescent="0.3">
      <c r="A21" s="16"/>
      <c r="B21" s="131"/>
      <c r="C21" s="8" t="str">
        <f>IF(E4=1, "Diese Angaben müssen gründlich analysiert werden, und jeder Artikel, der diese Angaben nicht zu 100% erfüllt, muss aufgelistet und vor jeder Bestellung von AIXTRON mitgeteilt werden.","Those inputs needs to be analysed deeply and each item, which  cannot meet these inputs and achieved for 100%, needs to be listed and communicated in front of any purchase order from AIXTRON.")</f>
        <v>Those inputs needs to be analysed deeply and each item, which  cannot meet these inputs and achieved for 100%, needs to be listed and communicated in front of any purchase order from AIXTRON.</v>
      </c>
      <c r="D21" s="133"/>
      <c r="E21" s="133"/>
    </row>
    <row r="22" spans="1:5" ht="22.8" x14ac:dyDescent="0.3">
      <c r="A22" s="16"/>
      <c r="B22" s="131"/>
      <c r="C22" s="8" t="str">
        <f>IF(E4=1, "Erhaltene Bestellungen, bei denen die Herstellbarkeitsanalyse fehlt oder nicht zu 100% erfüllt ist, können nicht akzeptiert werden.","Received Purchase orders, for which the manufacturabilty analysis is missing or not 100% achieved, can't be accepted.")</f>
        <v>Received Purchase orders, for which the manufacturabilty analysis is missing or not 100% achieved, can't be accepted.</v>
      </c>
      <c r="D22" s="133"/>
      <c r="E22" s="133"/>
    </row>
    <row r="23" spans="1:5" ht="22.8" x14ac:dyDescent="0.3">
      <c r="A23" s="16"/>
      <c r="B23" s="131"/>
      <c r="C23" s="8" t="str">
        <f>IF(E4=1,"Die festgestellten Abweichungen müssen vom Lieferanten mit klaren Maßnahmen und Zeitvorgaben geplant werden oder mit AIXTRON besprochen werden.","The identified gaps, has to be planned by supplier, with clear actions and timing to overcome, or needs to be discussed with AIXTRON.")</f>
        <v>The identified gaps, has to be planned by supplier, with clear actions and timing to overcome, or needs to be discussed with AIXTRON.</v>
      </c>
      <c r="D23" s="133"/>
      <c r="E23" s="133"/>
    </row>
    <row r="24" spans="1:5" ht="36" customHeight="1" x14ac:dyDescent="0.3">
      <c r="A24" s="6"/>
      <c r="B24" s="131"/>
      <c r="C24" s="17" t="str">
        <f>IF(E4=1,"Diese Diskussion muss zu Redmark-Zeichnungen mit mittelfristigen Maßnahmen führen, um die Anforderungen oder die Prozesse beim Lieferanten zu ändern.","This discussion has to result into redmark drawings with mid term actions, to change the requirements or the processes at supplier.")</f>
        <v>This discussion has to result into redmark drawings with mid term actions, to change the requirements or the processes at supplier.</v>
      </c>
      <c r="D24" s="132"/>
      <c r="E24" s="132"/>
    </row>
    <row r="25" spans="1:5" ht="45" customHeight="1" x14ac:dyDescent="0.3">
      <c r="A25" s="16" t="s">
        <v>10</v>
      </c>
      <c r="B25" s="21" t="str">
        <f>IF(E4=1, "Bestellungen mit FSR","Purchase order with FSR")</f>
        <v>Purchase order with FSR</v>
      </c>
      <c r="C25" s="7" t="str">
        <f>IF(E4=1, "Für jedes neue Produkt und/oder für jeden neuen Lieferanten sollte die erste Bestellung die Anforderung enthalten, einen FSR (Erstmusterbericht) zu erstellen. AIXTRON fügt einen speziellen und definierten Textmodul für den FSR in die Bestellung (PO) ein.", "For each new product and/or for new supplier, the first purchase order should contain a requirement to provide a FSR (First Sample Report). AIXTRON add dedicated and defined text module for FSR into the Purchase order.")</f>
        <v>For each new product and/or for new supplier, the first purchase order should contain a requirement to provide a FSR (First Sample Report). AIXTRON add dedicated and defined text module for FSR into the Purchase order.</v>
      </c>
      <c r="D25" s="22" t="str">
        <f>IF(E4=1, "- PO beim Lieferanten eingegangen", "- PO received at supplier")</f>
        <v>- PO received at supplier</v>
      </c>
      <c r="E25" s="22" t="s">
        <v>1</v>
      </c>
    </row>
    <row r="26" spans="1:5" ht="22.8" x14ac:dyDescent="0.3">
      <c r="A26" s="11" t="s">
        <v>11</v>
      </c>
      <c r="B26" s="12" t="str">
        <f>IF(E4=2,"Design FMEA *","Design FMEA *")</f>
        <v>Design FMEA *</v>
      </c>
      <c r="C26" s="23" t="str">
        <f>IF(E4=1, "**Nur relevant für Lieferanten mit PO inklusive Entwicklungsaktivitäten**
Die Design-FMEA (DFMEA) ist ein Instrument zur Risikobewertung und -vermeidung.","Only relevant for suppliers with PO including development activities
The Design FMEA (DFMEA), is a risk evaluation and prevention tool.")</f>
        <v>Only relevant for suppliers with PO including development activities
The Design FMEA (DFMEA), is a risk evaluation and prevention tool.</v>
      </c>
      <c r="D26" s="15" t="str">
        <f>IF(E4=1, "- Design-FMEA für das geplante Produkt", "- Design FMEA for planned product")</f>
        <v>- Design FMEA for planned product</v>
      </c>
      <c r="E26" s="15" t="str">
        <f>IF(E4=1,"Lieferanten","Supplier")</f>
        <v>Supplier</v>
      </c>
    </row>
    <row r="27" spans="1:5" ht="22.8" x14ac:dyDescent="0.3">
      <c r="A27" s="16"/>
      <c r="B27" s="131"/>
      <c r="C27" s="8" t="str">
        <f>IF(E4=1,"Das Hauptziel besteht darin, potenzielle Fehler so früh wie möglich zu erkennen und Maßnahmen zu ergreifen, um das Auftreten der potenziellen Fehlerart zu verhindern. ","The major goal is to identify as early as possible the potential failures and take actions to prevent the potential failure mode will occur.")</f>
        <v>The major goal is to identify as early as possible the potential failures and take actions to prevent the potential failure mode will occur.</v>
      </c>
      <c r="D27" s="133"/>
      <c r="E27" s="133"/>
    </row>
    <row r="28" spans="1:5" ht="22.8" x14ac:dyDescent="0.3">
      <c r="A28" s="16"/>
      <c r="B28" s="131"/>
      <c r="C28" s="8" t="str">
        <f>IF(D5=1,"Die DFMEA oder Risikobewertung des Produktdesigns kann als erstes Quality Gate betrachtet werden und kann durch geringen Zeitaufwand. ","The DFMEA or Risk assessment of the Design of the product can be considered as a first Quality Gate and can solve major concern in serial phases, by low investement of time.")</f>
        <v>The DFMEA or Risk assessment of the Design of the product can be considered as a first Quality Gate and can solve major concern in serial phases, by low investement of time.</v>
      </c>
      <c r="D28" s="133"/>
      <c r="E28" s="10"/>
    </row>
    <row r="29" spans="1:5" ht="14.25" customHeight="1" x14ac:dyDescent="0.3">
      <c r="A29" s="16"/>
      <c r="B29" s="131"/>
      <c r="C29" s="8" t="str">
        <f>IF(E4=1,"Und durch die Analyse der Produktanforderungen im Vergleich zu den geplanten Materialien, Verbindungen, der erforderlichen Lebensdauer usw. große Probleme in den Serienphasen lösen. ","And by analysing the product requirement vs the planned Material, connections, required lifetime etc.")</f>
        <v>And by analysing the product requirement vs the planned Material, connections, required lifetime etc.</v>
      </c>
      <c r="D29" s="133"/>
      <c r="E29" s="133"/>
    </row>
    <row r="30" spans="1:5" x14ac:dyDescent="0.3">
      <c r="A30" s="16"/>
      <c r="B30" s="131"/>
      <c r="C30" s="8" t="str">
        <f>IF(E4=1, "Die DFMEA kann auch als Know-How-Datenbank betrachtet werden, die dabei hilft, zu lernen und Wissen zu sammeln. ","The DFMEA can also be considered as Know-How database, which helps to learn and collect knowledge")</f>
        <v>The DFMEA can also be considered as Know-How database, which helps to learn and collect knowledge</v>
      </c>
      <c r="D30" s="133"/>
      <c r="E30" s="133"/>
    </row>
    <row r="31" spans="1:5" ht="28.5" customHeight="1" x14ac:dyDescent="0.3">
      <c r="A31" s="6"/>
      <c r="B31" s="131"/>
      <c r="C31" s="17" t="str">
        <f>IF(E4=1, "Jedes neu entwickelte Produkt, das in einem frühen Stadium durch eine DFMEA bewertet wird, gewährleistet eine kontinuierlich höhere Qualitätsleistung.","Each new developed product, assessed in an early stage by DFMEA will ensure continuously growing quality performance.")</f>
        <v>Each new developed product, assessed in an early stage by DFMEA will ensure continuously growing quality performance.</v>
      </c>
      <c r="D31" s="132"/>
      <c r="E31" s="132"/>
    </row>
    <row r="32" spans="1:5" ht="22.8" x14ac:dyDescent="0.3">
      <c r="A32" s="16" t="s">
        <v>12</v>
      </c>
      <c r="B32" s="12" t="str">
        <f>IF(E4=1, "Produktvalidierungsplan", "Product Verification Plan")</f>
        <v>Product Verification Plan</v>
      </c>
      <c r="C32" s="8" t="str">
        <f>IF(E4=1, "Der Lieferant wird zusammen mit dem AIXTRON-Team vereinbaren, welche Prüfungen und Tests durchgeführt werden müssen, um die richtige Produktqualität während des FSR / Product Element zu gewährleisten. ","The Supplier will agree togerther with AIXTRON team, which inspections and tests have to be performed to ensure right product quality during FSR / Product Element.")</f>
        <v>The Supplier will agree togerther with AIXTRON team, which inspections and tests have to be performed to ensure right product quality during FSR / Product Element.</v>
      </c>
      <c r="D32" s="10" t="str">
        <f>IF(E4=1, "- Abgestimmte Inspektionen und Tests als Teil der FSR-Planung", "- agreed inspections and tests as part of FSR planning")</f>
        <v>- agreed inspections and tests as part of FSR planning</v>
      </c>
      <c r="E32" s="10" t="str">
        <f>IF(E4=1,"Lieferanten","Supplier")</f>
        <v>Supplier</v>
      </c>
    </row>
    <row r="33" spans="1:5" ht="15" customHeight="1" x14ac:dyDescent="0.3">
      <c r="A33" s="11" t="s">
        <v>13</v>
      </c>
      <c r="B33" s="12" t="str">
        <f>IF(E4=1, "Konzept für Verpackung &amp; Kennzeichung","Concept for packaging and labeling")</f>
        <v>Concept for packaging and labeling</v>
      </c>
      <c r="C33" s="13" t="str">
        <f>IF(E4=1, "Ist ein Verpackungskonzept von AIXTRON vorhanden, so wird dieses vorgegeben.","If a packaging concept from AIXTRON is available, it will be specified.")</f>
        <v>If a packaging concept from AIXTRON is available, it will be specified.</v>
      </c>
      <c r="D33" s="15" t="str">
        <f>IF(E4=1, "- Verpackungsvorschlag bei AIXTRON eingereicht", "- proposal for product packaging submitted to AIXTRON")</f>
        <v>- proposal for product packaging submitted to AIXTRON</v>
      </c>
      <c r="E33" s="15" t="str">
        <f>IF(E4=1,"Lieferanten","Supplier")</f>
        <v>Supplier</v>
      </c>
    </row>
    <row r="34" spans="1:5" ht="40.5" customHeight="1" x14ac:dyDescent="0.3">
      <c r="A34" s="6"/>
      <c r="B34" s="136"/>
      <c r="C34" s="17" t="str">
        <f>IF(E4=1, "Liegt kein Konzept vor, ist es Aufgabe des Lieferanten, ein geeignetes Verpackungskonzept gemäß den in 2.2 genannten AIXTRON-Anforderungen zu entwickeln und vorab mit AIXTRON abzustimmen. ","In the absence of an existing concept, it is the supplier's responsibility to develop a suitable packaging concept in accordance with the AIXTRON requirements specified in 2.2 and to coordinate it with AIXTRON in advance.")</f>
        <v>In the absence of an existing concept, it is the supplier's responsibility to develop a suitable packaging concept in accordance with the AIXTRON requirements specified in 2.2 and to coordinate it with AIXTRON in advance.</v>
      </c>
      <c r="D34" s="132"/>
      <c r="E34" s="132"/>
    </row>
    <row r="35" spans="1:5" ht="43.5" customHeight="1" x14ac:dyDescent="0.3">
      <c r="A35" s="6" t="s">
        <v>14</v>
      </c>
      <c r="B35" s="20" t="str">
        <f>IF(E4=1, "Produktionsrelevante technische Spezifikationen*","Production relevant technical specifications*")</f>
        <v>Production relevant technical specifications*</v>
      </c>
      <c r="C35" s="17" t="str">
        <f>IF(E4=1, "AIXTRON beschreibt in seinen Zeichnungen und Werksnormen ein FERTIGTEIL. Der Lieferant ist verpflichtet, diese (soweit erforderlich) in produktionsfertige ZEICHNUNGEN und ANWEISUNGEN für seine eigene Produktion und seinen Maschinenpark umzusetzen.", "AIXTRON describes a FINISHED PART in its drawings and factory standards. The supplier is obliged (where needed) to convert these into PRODUCTION-READY DRAWINGS and INSTRUCTIONS for ist own production and machinery.")</f>
        <v>AIXTRON describes a FINISHED PART in its drawings and factory standards. The supplier is obliged (where needed) to convert these into PRODUCTION-READY DRAWINGS and INSTRUCTIONS for ist own production and machinery.</v>
      </c>
      <c r="D35" s="9" t="str">
        <f>IF(E4=1, "- Erstellung von produktionsfertigen Zeichnungen und Anweisungen", "- production ready drawings and instructions created")</f>
        <v>- production ready drawings and instructions created</v>
      </c>
      <c r="E35" s="24" t="str">
        <f>IF(E4=1,"Lieferanten","Supplier")</f>
        <v>Supplier</v>
      </c>
    </row>
    <row r="36" spans="1:5" ht="34.5" customHeight="1" x14ac:dyDescent="0.3">
      <c r="A36" s="25" t="s">
        <v>15</v>
      </c>
      <c r="B36" s="19" t="str">
        <f>IF(E4=1,"Beweis des Konzepts (see 3.4)","Proof of concept (see 3.4)")</f>
        <v>Proof of concept (see 3.4)</v>
      </c>
      <c r="C36" s="26" t="str">
        <f>IF(E4=1, "Abhängig von der Komplexität werden die unter Punkt 3.4 erstellten Dokumente im Vorfeld mit AIXTRON besprochen und ggf. freigegeben.", "Depending on the complexity, the documents generated under point 3.4 will be discussed with AIXTRON in advance and released if necessary.")</f>
        <v>Depending on the complexity, the documents generated under point 3.4 will be discussed with AIXTRON in advance and released if necessary.</v>
      </c>
      <c r="D36" s="24" t="str">
        <f>IF(E4=1, "- produktionsfertigen Zeichnungen und Anweisungen, die von AIXTRON freigegeben wurden.", "- production ready drawings and instructions approved by AIXTRON")</f>
        <v>- production ready drawings and instructions approved by AIXTRON</v>
      </c>
      <c r="E36" s="24" t="str">
        <f>IF(E4=1,"Lieferanten","Supplier")</f>
        <v>Supplier</v>
      </c>
    </row>
    <row r="37" spans="1:5" ht="40.5" customHeight="1" x14ac:dyDescent="0.3">
      <c r="A37" s="25" t="s">
        <v>16</v>
      </c>
      <c r="B37" s="19" t="str">
        <f>IF(E4=1, "Freigabe von eingekauftem Material","Approval of purchased material")</f>
        <v>Approval of purchased material</v>
      </c>
      <c r="C37" s="26" t="str">
        <f>IF(E4=1, "Der Lieferant sollte sicherstellen, dass eingekauftes Material vor der Verwendung in der FSR-Produktion freigegeben wird. Eine Freigabe erfordert die Prüfung und Dokumentation aller relevanten Produkteigenschaften. ", "The Supplier should ensure that purchased material is approved prior using it during FSR production. An approval requires inspection and documentatio of all relevant product characteristics. ")</f>
        <v xml:space="preserve">The Supplier should ensure that purchased material is approved prior using it during FSR production. An approval requires inspection and documentatio of all relevant product characteristics. </v>
      </c>
      <c r="D37" s="15" t="str">
        <f>IF(E4=1, "-  Liste der Materialien und Lieferanten mit dem Status        'Freigegeben '.","- list of materials and suppliers with 'approved' status")</f>
        <v>- list of materials and suppliers with 'approved' status</v>
      </c>
      <c r="E37" s="24" t="str">
        <f>IF(E4=1,"Lieferanten","Supplier")</f>
        <v>Supplier</v>
      </c>
    </row>
    <row r="38" spans="1:5" ht="43.5" customHeight="1" x14ac:dyDescent="0.3">
      <c r="A38" s="11" t="s">
        <v>17</v>
      </c>
      <c r="B38" s="7" t="str">
        <f>IF(E4=1,"Finale AIXTRON Zeichnung &amp; BOM *","Final AIXTRON drawing &amp; BOM *")</f>
        <v>Final AIXTRON drawing &amp; BOM *</v>
      </c>
      <c r="C38" s="13" t="str">
        <f>IF(E4=1, "Alle relevanten AIXTRON-Zeichnungen, Stücklisten und andere Spezifikationen sollten überprüft werden, wenn die endgültige Version (Änderungen waren aus Element 2.5 erforderlich) freigegeben und dem Lieferanten vorgelegt wird. ", "All relevant AIXTRON Drawings, BOM and other specifications should be checked if the final version (changes were required from element 2.5) is released and submitted to supplier.")</f>
        <v>All relevant AIXTRON Drawings, BOM and other specifications should be checked if the final version (changes were required from element 2.5) is released and submitted to supplier.</v>
      </c>
      <c r="D38" s="13" t="str">
        <f>IF(E4=1, "- Die letzten Zeichnungsrevisionen, Stücklisten, Spezifikationen beim Lieferanten", "- latest drawing revisions, BOM, specifications at supplier")</f>
        <v>- latest drawing revisions, BOM, specifications at supplier</v>
      </c>
      <c r="E38" s="8" t="s">
        <v>1</v>
      </c>
    </row>
    <row r="39" spans="1:5" ht="22.8" x14ac:dyDescent="0.3">
      <c r="A39" s="11" t="s">
        <v>18</v>
      </c>
      <c r="B39" s="12" t="str">
        <f>IF(E4=1, "Produkt Freigabe - (FSR) *","Product Approval - (FSR) *")</f>
        <v>Product Approval - (FSR) *</v>
      </c>
      <c r="C39" s="13" t="str">
        <f>IF(E4=1, "Alle Produkteigenschaften müssen überprüft und mit den erforderlichen Spezifikationen abgeglichen werden. Alle Messungen und Nachweise müssen im FSR (First Sample Report) vollständig dokumentiert werden.","All product properties must be checked and verified against the required specifications. All measurement and evidences have to be fully documented inside the FSR (First Sample Report).")</f>
        <v>All product properties must be checked and verified against the required specifications. All measurement and evidences have to be fully documented inside the FSR (First Sample Report).</v>
      </c>
      <c r="D39" s="15" t="str">
        <f>IF(E4=1, "- Unterschriebene und eingereichte FSR-Dokumente", "- signed and submitted FSR documentation")</f>
        <v>- signed and submitted FSR documentation</v>
      </c>
      <c r="E39" s="15" t="str">
        <f>IF(E4=1,"Lieferanten","Supplier")</f>
        <v>Supplier</v>
      </c>
    </row>
    <row r="40" spans="1:5" ht="34.5" customHeight="1" x14ac:dyDescent="0.3">
      <c r="A40" s="16"/>
      <c r="B40" s="131"/>
      <c r="C40" s="8" t="str">
        <f>IF(E4=1, "AIXTRON prüft die Vollständigkeit und Plausibilität der Dokumente und Messungen. Im Anschluss daran bewertet AIXTRON diese entsprechend als *FREI* / *FREI mit BEDINGUNG* / *ABGELEHNT*.","AIXTRON checks the completeness and plausibility of the documents and measurements. Subsequently, AIXTRON evaluates them accordingly as *FREE* / *FREE with CONDITION* / *REJECTED*.
")</f>
        <v xml:space="preserve">AIXTRON checks the completeness and plausibility of the documents and measurements. Subsequently, AIXTRON evaluates them accordingly as *FREE* / *FREE with CONDITION* / *REJECTED*.
</v>
      </c>
      <c r="D40" s="133"/>
      <c r="E40" s="133"/>
    </row>
    <row r="41" spans="1:5" s="30" customFormat="1" ht="22.8" x14ac:dyDescent="0.3">
      <c r="A41" s="11" t="s">
        <v>19</v>
      </c>
      <c r="B41" s="27" t="str">
        <f>IF(E4=1, "Prozessflussdiagramm","Process Flow Chart")</f>
        <v>Process Flow Chart</v>
      </c>
      <c r="C41" s="28" t="str">
        <f>IF(E4=1, "Das Prozessflussdiagramm ist ein Visualisierungsinstrument zur Beschreibung des Materialflusses innerhalb des Herstellungsprozesses, inklusive Quality Gates. ","The flow chart is a visualisation instrument, to show the flow of material within the manufacturing process, including quality gates.")</f>
        <v>The flow chart is a visualisation instrument, to show the flow of material within the manufacturing process, including quality gates.</v>
      </c>
      <c r="D41" s="29" t="str">
        <f>IF(E4=1, "- Produktionsprozess-Flussdiagramm
- Fertigungslayout", "- production process flow chart
- manufacturing Layout")</f>
        <v>- production process flow chart
- manufacturing Layout</v>
      </c>
      <c r="E41" s="29" t="str">
        <f>IF(E4=1,"Lieferanten","Supplier")</f>
        <v>Supplier</v>
      </c>
    </row>
    <row r="42" spans="1:5" s="30" customFormat="1" ht="33" customHeight="1" x14ac:dyDescent="0.3">
      <c r="A42" s="16"/>
      <c r="B42" s="138"/>
      <c r="C42" s="31" t="str">
        <f>IF(E4=1, "Mit dieser Visualisierung lassen sich die Komplexität und das Level der Qualitätskontrolle leicht erkennen.","With this visualisaton, it can be easily seen the complexity and level of quality control.")</f>
        <v>With this visualisaton, it can be easily seen the complexity and level of quality control.</v>
      </c>
      <c r="D42" s="139"/>
      <c r="E42" s="139"/>
    </row>
    <row r="43" spans="1:5" ht="25.5" customHeight="1" x14ac:dyDescent="0.3">
      <c r="A43" s="11" t="s">
        <v>20</v>
      </c>
      <c r="B43" s="27" t="str">
        <f>IF(E4=1,"Risiko-Management (Prozess FMEA) *","Risk Management (Process FMEA) *")</f>
        <v>Risk Management (Process FMEA) *</v>
      </c>
      <c r="C43" s="28" t="str">
        <f>IF(E4=1, "Die Prozess-FMEA ist ein Instrument zum Risikomanagement. Die Methode besteht darin, potenzielle Fehler und deren Folgen zu ermitteln. Diese Informationen werden anhand der folgenden Kategorien bewertet","The process FMEA is a tool to manage risks. The method is to identify potential failures and their consequences. This information, will be rated in terms of the following categories")</f>
        <v>The process FMEA is a tool to manage risks. The method is to identify potential failures and their consequences. This information, will be rated in terms of the following categories</v>
      </c>
      <c r="D43" s="32" t="str">
        <f>IF(E4=1, "- prozessspezifische FMEA
- Andere Methode zur Analyse der Prozessrisiken", "- process specific FMEA
- ohter method for process risk assessment analysis")</f>
        <v>- process specific FMEA
- ohter method for process risk assessment analysis</v>
      </c>
      <c r="E43" s="32" t="str">
        <f>IF(E4=1,"Lieferanten","Supplier")</f>
        <v>Supplier</v>
      </c>
    </row>
    <row r="44" spans="1:5" ht="17.25" customHeight="1" x14ac:dyDescent="0.3">
      <c r="A44" s="16"/>
      <c r="B44" s="138"/>
      <c r="C44" s="31" t="str">
        <f>IF(E4=1,"1) Eintrittswahrscheinlichkeit ==&gt; Wie wahrscheinlich ist es, dass der Fehler auftritt ","1) Probability of occurrence ==&gt; How likely is the error to occur ")</f>
        <v xml:space="preserve">1) Probability of occurrence ==&gt; How likely is the error to occur </v>
      </c>
      <c r="D44" s="140"/>
      <c r="E44" s="140"/>
    </row>
    <row r="45" spans="1:5" x14ac:dyDescent="0.3">
      <c r="A45" s="16"/>
      <c r="B45" s="138"/>
      <c r="C45" s="31" t="str">
        <f>IF(E4=1,"2) Auswirkungsgrad ==&gt; Welche Auswirkungen hat der Fehler (z. B. optische Erscheinung, Funktionsverlust) ","2) Severity ==&gt; What is the impact of the failure (e.g. optical appearance, loss of function)")</f>
        <v>2) Severity ==&gt; What is the impact of the failure (e.g. optical appearance, loss of function)</v>
      </c>
      <c r="D45" s="140"/>
      <c r="E45" s="140"/>
    </row>
    <row r="46" spans="1:5" ht="24" customHeight="1" x14ac:dyDescent="0.3">
      <c r="A46" s="16"/>
      <c r="B46" s="138"/>
      <c r="C46" s="31" t="str">
        <f>IF(E4=1,"3) Entdeckung ==&gt; Wie groß ist die Möglichkeit, den Fehler mit den derzeit verfügbaren Quality Gates zu entdecken? ","3) Detection ==&gt; What is the possibility to detect the failure with the current available quality gates ")</f>
        <v xml:space="preserve">3) Detection ==&gt; What is the possibility to detect the failure with the current available quality gates </v>
      </c>
      <c r="D46" s="140"/>
      <c r="E46" s="140"/>
    </row>
    <row r="47" spans="1:5" ht="22.8" x14ac:dyDescent="0.3">
      <c r="A47" s="16"/>
      <c r="B47" s="138"/>
      <c r="C47" s="31" t="str">
        <f>IF(E4=1, "Mit diesen 3 Bewertungen kann eine Risikoprioritätsmatrix erstellt und gekennzeichnet werden. Anhand dieser Matrix kann der Schwerpunkt von Maßnahmen und potenziellen Investitionen festgelegt werden. ","With those 3 evaluation a Risk priority matrix can be generated and highlighted. With this the focus of actions and potential investments can be driven")</f>
        <v>With those 3 evaluation a Risk priority matrix can be generated and highlighted. With this the focus of actions and potential investments can be driven</v>
      </c>
      <c r="D47" s="140"/>
      <c r="E47" s="140"/>
    </row>
    <row r="48" spans="1:5" ht="19.5" customHeight="1" x14ac:dyDescent="0.3">
      <c r="A48" s="16"/>
      <c r="B48" s="138"/>
      <c r="C48" s="31" t="str">
        <f>IF(E4=1,"Sie hilft auch dabei, den Schwerpunkt der Definition von Quality Gates zu definieren.","It also helps to direct the focus of quality gates definition.")</f>
        <v>It also helps to direct the focus of quality gates definition.</v>
      </c>
      <c r="D48" s="140"/>
      <c r="E48" s="140"/>
    </row>
    <row r="49" spans="1:5" ht="26.25" customHeight="1" x14ac:dyDescent="0.3">
      <c r="A49" s="11" t="s">
        <v>21</v>
      </c>
      <c r="B49" s="27" t="str">
        <f>IF(E4=1,"Produktionskontrollsystem *","Production control plan *")</f>
        <v>Production control plan *</v>
      </c>
      <c r="C49" s="28" t="str">
        <f>IF(E4=1,"Dieses Tool ist ein Dokument zur Übersicht und Visualisierung der verschiedenen Q-Gate, in Übereinstimmung mit dem Prozessablaufplan zu den verschiedenen Qualitätsprüfungen. ","This tool is a summary document to collect and visualise from the different q-gate, in accordance to the process flow chart to different quality checks.")</f>
        <v>This tool is a summary document to collect and visualise from the different q-gate, in accordance to the process flow chart to different quality checks.</v>
      </c>
      <c r="D49" s="32" t="str">
        <f>IF(E4=1, "- Produktionskontrollsystem
- Übersicht über die geplanten Kontrollen mit Häufigkeit und Nachweisen", "- production control plan
- overview of planned controls with frequency and evidence")</f>
        <v>- production control plan
- overview of planned controls with frequency and evidence</v>
      </c>
      <c r="E49" s="32" t="str">
        <f>IF(E4=1,"Lieferanten","Supplier")</f>
        <v>Supplier</v>
      </c>
    </row>
    <row r="50" spans="1:5" ht="22.8" x14ac:dyDescent="0.3">
      <c r="A50" s="16"/>
      <c r="B50" s="138"/>
      <c r="C50" s="31" t="str">
        <f>IF(E4=1,"Die kurze Übersicht zeigt die Häufigkeit der Prüfungen, falls erforderlich, die Verbindung zur zugewiesenen Arbeitsanweisung und einen Reaktionsplan. Der Produktionskontrollplan wird auch durch die FMEA oder das Risikovermeidungswerkzeug gesteuert.","The brief summary shows the frequency of testing, if needed, link to the assigned work instruction and a reaction plan. The production control plan is also driven by the FMEA or risk prevention tool.")</f>
        <v>The brief summary shows the frequency of testing, if needed, link to the assigned work instruction and a reaction plan. The production control plan is also driven by the FMEA or risk prevention tool.</v>
      </c>
      <c r="D50" s="140"/>
      <c r="E50" s="140"/>
    </row>
    <row r="51" spans="1:5" ht="41.25" customHeight="1" x14ac:dyDescent="0.3">
      <c r="A51" s="16"/>
      <c r="B51" s="138"/>
      <c r="C51" s="31" t="str">
        <f>IF(E4=1,"Das Hauptaugenmerk liegt darauf, sicherzustellen, dass ab einer bestimmten Stufe innerhalb des Herstellungsprozesses die vorgegebenen Produkteigenschaften bestätigt werden, bevor eine weitere Aufwertung erfolgt.","Main focus is to secure, that after a certain level inside the manufacturing process, the given product characterisics are confirmed, prior to any further added value.  ")</f>
        <v xml:space="preserve">Main focus is to secure, that after a certain level inside the manufacturing process, the given product characterisics are confirmed, prior to any further added value.  </v>
      </c>
      <c r="D51" s="140"/>
      <c r="E51" s="140"/>
    </row>
    <row r="52" spans="1:5" ht="22.8" x14ac:dyDescent="0.3">
      <c r="A52" s="11" t="s">
        <v>22</v>
      </c>
      <c r="B52" s="12" t="str">
        <f>IF(E4=1,"Arbeits- und Prüfanweisungen","Work, testing and procedural instructions")</f>
        <v>Work, testing and procedural instructions</v>
      </c>
      <c r="C52" s="28" t="str">
        <f>IF(E4=1,"Hier ist das Ziel, die Arbeitsweise zu beschreiben. Dies sichert den gleichen Output bei einer standardisierten Arbeitsweise.","Here the target is to describe the way of working. This secures the same output with a standardised operation. ")</f>
        <v xml:space="preserve">Here the target is to describe the way of working. This secures the same output with a standardised operation. </v>
      </c>
      <c r="D52" s="32" t="str">
        <f>IF(E4=1, "- Alle erforderlichen Anweisungen werden für die Produktion freigegeben.", "- All required instructions are released into production")</f>
        <v>- All required instructions are released into production</v>
      </c>
      <c r="E52" s="32" t="str">
        <f>IF(E4=1,"Lieferanten","Supplier")</f>
        <v>Supplier</v>
      </c>
    </row>
    <row r="53" spans="1:5" ht="33" customHeight="1" x14ac:dyDescent="0.3">
      <c r="A53" s="16"/>
      <c r="B53" s="131"/>
      <c r="C53" s="31" t="str">
        <f>IF(E4=1,"Die Bedeutung dieses Werkzeugs wächst, wenn verschiedene Personen die gleichen Tätigkeiten ausführen müssen. Der Individualismus wird eliminiert.","The importance of this tool grows, when different people have to perform the same operations. Individualism will be eliminated.")</f>
        <v>The importance of this tool grows, when different people have to perform the same operations. Individualism will be eliminated.</v>
      </c>
      <c r="D53" s="140"/>
      <c r="E53" s="140"/>
    </row>
    <row r="54" spans="1:5" ht="22.8" x14ac:dyDescent="0.3">
      <c r="A54" s="11" t="s">
        <v>23</v>
      </c>
      <c r="B54" s="12" t="str">
        <f>IF(E4=1, "Personelle Ressourcen Planung (z.b. qualifikation matrix)","Personnel resource planning (e.g. qualification matrix)")</f>
        <v>Personnel resource planning (e.g. qualification matrix)</v>
      </c>
      <c r="C54" s="28" t="str">
        <f>IF(E4=1,"Der Lieferant muss sicherstellen, dass alle für die Herstellung erforderlichen Ressourcen und Qualifikationen ermittelt wurden. ","The supplier has to ensure that all the resources and qualifications necessary for manufacturing have been determined.")</f>
        <v>The supplier has to ensure that all the resources and qualifications necessary for manufacturing have been determined.</v>
      </c>
      <c r="D54" s="32" t="str">
        <f>IF(E4=1, "- Qualifikationsmatrix für Produktions- und Qualitätspersonal", "- Qualification Matrix for production and quality operators")</f>
        <v>- Qualification Matrix for production and quality operators</v>
      </c>
      <c r="E54" s="32" t="str">
        <f>IF(E4=1,"Lieferanten","Supplier")</f>
        <v>Supplier</v>
      </c>
    </row>
    <row r="55" spans="1:5" ht="22.8" x14ac:dyDescent="0.3">
      <c r="A55" s="16"/>
      <c r="B55" s="131"/>
      <c r="C55" s="31" t="str">
        <f>IF(E4=1,"Das Personal / die Mitarbeiter sollten entsprechend qualifiziert sein. Ist dies nicht der Fall, muss eine entsprechende Schulung organisiert und vor Beginn der Serienfertigung abgeschlossen werden. ","The staff / employees should be qualified accordingly. If this is not the case, an appropriate training must be organized and completed before series production starts.")</f>
        <v>The staff / employees should be qualified accordingly. If this is not the case, an appropriate training must be organized and completed before series production starts.</v>
      </c>
      <c r="D55" s="140"/>
      <c r="E55" s="140"/>
    </row>
    <row r="56" spans="1:5" ht="28.5" customHeight="1" x14ac:dyDescent="0.3">
      <c r="A56" s="16"/>
      <c r="B56" s="131"/>
      <c r="C56" s="31" t="str">
        <f>IF(E4=1,"Es muss sichergestellt werden, dass mindestens 2 Mitarbeiter das für den Betrieb erforderliche Qualifikationsprofil erreichen. ","It must be ensured that at least 2 employees achieve the needed qualification profile for the operation.")</f>
        <v>It must be ensured that at least 2 employees achieve the needed qualification profile for the operation.</v>
      </c>
      <c r="D56" s="140"/>
      <c r="E56" s="140"/>
    </row>
    <row r="57" spans="1:5" ht="25.5" customHeight="1" x14ac:dyDescent="0.3">
      <c r="A57" s="11" t="s">
        <v>24</v>
      </c>
      <c r="B57" s="12" t="str">
        <f>IF(E4=1, "Materielle Ressourcen Planung","Material resource planning")</f>
        <v>Material resource planning</v>
      </c>
      <c r="C57" s="28" t="str">
        <f>IF(E4=1,"Die Materialressourcenplanung umfasst die Kapazitätsplanung und Make-or-Buy-Entscheidungen.  ","Material resource planning includes capacity planning and make-or-buy decisions. ")</f>
        <v xml:space="preserve">Material resource planning includes capacity planning and make-or-buy decisions. </v>
      </c>
      <c r="D57" s="32" t="str">
        <f>IF(E4=1, "- Liste der erforderlichen Maschinen und Geräte
-Besuche/Audits bei Sub-Lieferanten", "- List of required machines, equipment available
- Visits/Audits at sub-suppliers")</f>
        <v>- List of required machines, equipment available
- Visits/Audits at sub-suppliers</v>
      </c>
      <c r="E57" s="32" t="str">
        <f>IF(E4=1,"Lieferanten","Supplier")</f>
        <v>Supplier</v>
      </c>
    </row>
    <row r="58" spans="1:5" ht="31.5" customHeight="1" x14ac:dyDescent="0.3">
      <c r="A58" s="16"/>
      <c r="B58" s="131"/>
      <c r="C58" s="31" t="str">
        <f>IF(E4=1,"Auf der Grundlage strategischer Entscheidungen werden verschiedene Pläne erstellt (z. B. Maschinen- und Anlagenplanung, Freigabe der Prozesse von Sub-Lieferanten). ","Based on strategic decisions different plans to be generated (e.g. Maschinery and equipment plan, sub-contractors process approval)")</f>
        <v>Based on strategic decisions different plans to be generated (e.g. Maschinery and equipment plan, sub-contractors process approval)</v>
      </c>
      <c r="D58" s="140"/>
      <c r="E58" s="140"/>
    </row>
    <row r="59" spans="1:5" ht="28.5" customHeight="1" x14ac:dyDescent="0.3">
      <c r="A59" s="11" t="s">
        <v>25</v>
      </c>
      <c r="B59" s="12" t="str">
        <f>IF(E4=1, "Prüfmittel Ressourcen
Selektion und Definition einheitlicher Prüfmittel", "Selection and definition of unified test equipment")</f>
        <v>Selection and definition of unified test equipment</v>
      </c>
      <c r="C59" s="13" t="str">
        <f>IF(E4=1,"Der Lieferant/Hersteller muss sicherstellen, dass das richtige Prüfmittel für das Prüfmerkmal verwendet wird. z.B. ist die Messung von 0,1 mm Abweichung mit einem Zollstock nicht das richtige Level.","The supplier / manufacturer must ensure that the correct test equipment is used for the test feature. e.g. measurement of 0.1 mm deviations with a folding rule is not the right level.")</f>
        <v>The supplier / manufacturer must ensure that the correct test equipment is used for the test feature. e.g. measurement of 0.1 mm deviations with a folding rule is not the right level.</v>
      </c>
      <c r="D59" s="32" t="str">
        <f>IF(E4=1, "- Liste der Inspektions-/Prüfgeräte", "- list of inspection/test equipment")</f>
        <v>- list of inspection/test equipment</v>
      </c>
      <c r="E59" s="32" t="str">
        <f>IF(E4=1,"Lieferanten","Supplier")</f>
        <v>Supplier</v>
      </c>
    </row>
    <row r="60" spans="1:5" x14ac:dyDescent="0.3">
      <c r="A60" s="16"/>
      <c r="B60" s="131"/>
      <c r="C60" s="8" t="str">
        <f>IF(E4=1,"Das Augenmerk liegt also auf der Messauflösung der Prüfmittel. ","The focus is therefore on the measurement resolution of the test equipment.")</f>
        <v>The focus is therefore on the measurement resolution of the test equipment.</v>
      </c>
      <c r="D60" s="140"/>
      <c r="E60" s="140"/>
    </row>
    <row r="61" spans="1:5" ht="29.25" customHeight="1" x14ac:dyDescent="0.3">
      <c r="A61" s="16"/>
      <c r="B61" s="131"/>
      <c r="C61" s="8" t="str">
        <f>IF(E4=1,"Erfordern Prüfmerkmale eine spezielle Vorfertigung, muss die Beschaffung bzw. Produktion so geplant werden, dass sie spätestens zum Serienanlauf verfügbar, validiert und einsetzbar ist.","If test features require a special pre-fabrication, the procurement or production must be planned in such a way that it is available, validated and ready for use at least at the start of series production.")</f>
        <v>If test features require a special pre-fabrication, the procurement or production must be planned in such a way that it is available, validated and ready for use at least at the start of series production.</v>
      </c>
      <c r="D61" s="140"/>
      <c r="E61" s="140"/>
    </row>
    <row r="62" spans="1:5" ht="22.8" x14ac:dyDescent="0.3">
      <c r="A62" s="11" t="s">
        <v>26</v>
      </c>
      <c r="B62" s="12" t="str">
        <f>IF(E4=1, "Prozess-Stabilität","Process Stability")</f>
        <v>Process Stability</v>
      </c>
      <c r="C62" s="13" t="str">
        <f>IF(E4=1,"Der Term Stabilität wird verwendet, um einen Produktionsprozess zu beschreiben, der mit demselben Material, derselben Anlage und demselben Personal wiederholt werden kann. ","The term stability is used to describe the production process that can be repeated with the same material, equipment, and people.")</f>
        <v>The term stability is used to describe the production process that can be repeated with the same material, equipment, and people.</v>
      </c>
      <c r="D62" s="15" t="str">
        <f>IF(E4=1, "- Analyse der kritischen Merkmale im Zeitverlauf
- Kapazitätsnachweis", "- analysis of critical characteristics over time 
- capability evidence")</f>
        <v>- analysis of critical characteristics over time 
- capability evidence</v>
      </c>
      <c r="E62" s="15" t="str">
        <f>IF(E4=1,"Lieferanten","Supplier")</f>
        <v>Supplier</v>
      </c>
    </row>
    <row r="63" spans="1:5" ht="22.8" x14ac:dyDescent="0.3">
      <c r="A63" s="16"/>
      <c r="B63" s="131"/>
      <c r="C63" s="8" t="str">
        <f>IF(E4=1,"Prozesse werden mit der Zeit aufgrund von Schwankungen instabil. Der Lieferant ist dafür verantwortlich, Prozessvariationen zu identifizieren und zu kontrollieren, wo immer dies erforderlich ist.  ","Processes tend to become unstable over time due to variations. Supplier is responsible to identify and control process variations where ever is needed.")</f>
        <v>Processes tend to become unstable over time due to variations. Supplier is responsible to identify and control process variations where ever is needed.</v>
      </c>
      <c r="D63" s="133"/>
      <c r="E63" s="133"/>
    </row>
    <row r="64" spans="1:5" ht="35.25" customHeight="1" x14ac:dyDescent="0.3">
      <c r="A64" s="16"/>
      <c r="B64" s="131"/>
      <c r="C64" s="8" t="str">
        <f>IF(E4=1,"Prozessstabilität ist ein Instrument zur kontinuierlichen Verbesserung und keine einmalige Aktivität. Control Charts können als eines der möglichen Werkzeuge verwendet werden. ","Process stability is a tool for continues improvement and not 'one time' activity. Control charts might be used as one of possible tools. ")</f>
        <v xml:space="preserve">Process stability is a tool for continues improvement and not 'one time' activity. Control charts might be used as one of possible tools. </v>
      </c>
      <c r="D64" s="133"/>
      <c r="E64" s="133"/>
    </row>
    <row r="65" spans="1:5" ht="38.25" customHeight="1" x14ac:dyDescent="0.3">
      <c r="A65" s="11" t="s">
        <v>27</v>
      </c>
      <c r="B65" s="12" t="str">
        <f>IF(E4=1, "Lessons Learrned (Qualität, Projekt)","Lessons Learrned (Quality, Project)")</f>
        <v>Lessons Learrned (Quality, Project)</v>
      </c>
      <c r="C65" s="13" t="str">
        <f>IF(E4=1,"Bekannte Fehler und Qualitätsprobleme sollten gesammelt werden, um sicherzustellen, dass sie richtig angegangen und für das laufende Projekt vermieden werden. ","Known failures, quality problems should be collected to ensure that they will be correctly addressed and prevented for running project. ")</f>
        <v xml:space="preserve">Known failures, quality problems should be collected to ensure that they will be correctly addressed and prevented for running project. </v>
      </c>
      <c r="D65" s="15" t="str">
        <f>IF(E4=1, "- Liste der Qualitätsprobleme bei früheren Projekten oder Produkten.
- Liste von Fehlern und Problemen aus dem aktuellen Projekt","- List of quality problems from past projects or products. 
- List of failures and problems from actual project")</f>
        <v>- List of quality problems from past projects or products. 
- List of failures and problems from actual project</v>
      </c>
      <c r="E65" s="15" t="str">
        <f>IF(E4=1,"Lieferanten","Supplier")</f>
        <v>Supplier</v>
      </c>
    </row>
    <row r="66" spans="1:5" ht="34.200000000000003" x14ac:dyDescent="0.3">
      <c r="A66" s="16"/>
      <c r="B66" s="131"/>
      <c r="C66" s="8" t="str">
        <f>IF(E4=1, "Darüber hinaus müssen am Ende des Projekts die aus Fehlern, Tests und anderen Quellen gewonnenen Erkenntnisse in einer Datenbank gesammelt werden, die dann für alle weiteren neuen Produkte desselben Produkts verwendet werden kann. ","In additiona, at the end of the project, the learning from failure, test and other sources have to be collected in a database, which then have to be used for any further new upcoming products out of the same commodity. ")</f>
        <v xml:space="preserve">In additiona, at the end of the project, the learning from failure, test and other sources have to be collected in a database, which then have to be used for any further new upcoming products out of the same commodity. </v>
      </c>
      <c r="D66" s="133"/>
      <c r="E66" s="133"/>
    </row>
    <row r="67" spans="1:5" ht="22.8" x14ac:dyDescent="0.3">
      <c r="A67" s="16"/>
      <c r="B67" s="131"/>
      <c r="C67" s="8" t="str">
        <f>IF(E4=1,"Der Vorteil ist, dass diese Art von Fehlern und Problemen in der Zukunft berücksichtigt / gründlich geprüft werden und sich nicht wiederholen.","The advantage is that these type of failure and issues, will be considered / thoroughly checked in the future and will not be repeated.")</f>
        <v>The advantage is that these type of failure and issues, will be considered / thoroughly checked in the future and will not be repeated.</v>
      </c>
      <c r="D67" s="133"/>
      <c r="E67" s="133"/>
    </row>
    <row r="68" spans="1:5" ht="33.75" customHeight="1" x14ac:dyDescent="0.3">
      <c r="A68" s="16"/>
      <c r="B68" s="131"/>
      <c r="C68" s="8" t="str">
        <f>IF(E4=1,"Das Ergebnis ist also eine robustere Vorbereitung und Vermeidung von Fehlern. Dies kann als ein weiteres Werkzeug des Risikomanagements betrachtet werden. ","So the output are more robust preparation and prevention of failures. This can be considered as another tool of risk management.")</f>
        <v>So the output are more robust preparation and prevention of failures. This can be considered as another tool of risk management.</v>
      </c>
      <c r="D68" s="133"/>
      <c r="E68" s="133"/>
    </row>
    <row r="69" spans="1:5" ht="34.200000000000003" x14ac:dyDescent="0.3">
      <c r="A69" s="11" t="s">
        <v>28</v>
      </c>
      <c r="B69" s="12" t="str">
        <f>IF(E4=1, "Prozess Freigabe - (FSR) *","Process Approval - (FSR) *")</f>
        <v>Process Approval - (FSR) *</v>
      </c>
      <c r="C69" s="13" t="str">
        <f>IF(E4=1,"Die korrekte und effiziente Umsetzung der Werkzeuge, die in den Elementen 4.1 bis 4.7 beschrieben sind, wird von AIXTRON Supplier Qualitäts Engineers bewertet. Die Bewertungsmethode entspricht dem Element 3.7 der Produktionsabnahme. ","The correct and efficient implementation of the tools, described in the elements 4.1 till 4.7, will be evaluated by AIXTRON Supplier Quality Engineers. The evaluation method is equal to the Production part approval element 3.7.")</f>
        <v>The correct and efficient implementation of the tools, described in the elements 4.1 till 4.7, will be evaluated by AIXTRON Supplier Quality Engineers. The evaluation method is equal to the Production part approval element 3.7.</v>
      </c>
      <c r="D69" s="15" t="str">
        <f>IF(E4=1, "- Unterschriebener FSR zur Prozessfreigabe", "- signed FSR for process release")</f>
        <v>- signed FSR for process release</v>
      </c>
      <c r="E69" s="15" t="str">
        <f>IF(E4=1,"Lieferanten","Supplier")</f>
        <v>Supplier</v>
      </c>
    </row>
    <row r="70" spans="1:5" ht="33" customHeight="1" x14ac:dyDescent="0.3">
      <c r="A70" s="16"/>
      <c r="B70" s="131"/>
      <c r="C70" s="8" t="str">
        <f>IF(E4=1,"Selbstverständlich wird bei einem eventuell anstehenden Besuch von AIXTRON SQE erneut geprüft, ob die Werkzeuge noch richtig eingesetzt und dokumentiert werden.","Off course in any potential coming visit of AIXTRON SQE, it will be re-checked, that the tools are still being used in the right way and documented.")</f>
        <v>Off course in any potential coming visit of AIXTRON SQE, it will be re-checked, that the tools are still being used in the right way and documented.</v>
      </c>
      <c r="D70" s="133"/>
      <c r="E70" s="133"/>
    </row>
    <row r="71" spans="1:5" x14ac:dyDescent="0.3">
      <c r="A71" s="33" t="s">
        <v>29</v>
      </c>
      <c r="B71" s="33" t="str">
        <f>IF(E4=1, "Bewertungsregeln", "Evaluation Rules")</f>
        <v>Evaluation Rules</v>
      </c>
      <c r="C71" s="153" t="str">
        <f>IF(E4=1,"Beschreibung der Drop-Down-Liste:","Description of Drop-down List: ")</f>
        <v xml:space="preserve">Description of Drop-down List: </v>
      </c>
      <c r="D71" s="154"/>
      <c r="E71" s="155"/>
    </row>
    <row r="72" spans="1:5" x14ac:dyDescent="0.3">
      <c r="A72" s="34"/>
      <c r="B72" s="141"/>
      <c r="C72" s="156" t="str">
        <f>IF(E4=1,"Der Status der Elemente kann über eine Dropdown-Liste geändert werden.","The Status of the elements can be changed through a drop-down list. ")</f>
        <v xml:space="preserve">The Status of the elements can be changed through a drop-down list. </v>
      </c>
      <c r="D72" s="157"/>
      <c r="E72" s="158"/>
    </row>
    <row r="73" spans="1:5" x14ac:dyDescent="0.3">
      <c r="A73" s="34"/>
      <c r="B73" s="141"/>
      <c r="C73" s="156" t="str">
        <f>IF(E4=1,"Die Dropdown-Liste enthält die Statusangaben PLANNED, IN-PROGRESS, FINISHED, N/A (Not Applicable).","The drop-dowm list consist of status as PLANNED, IN-PROGRESS, FINISHED, N/A (Not Applicable). ")</f>
        <v xml:space="preserve">The drop-dowm list consist of status as PLANNED, IN-PROGRESS, FINISHED, N/A (Not Applicable). </v>
      </c>
      <c r="D73" s="157"/>
      <c r="E73" s="158"/>
    </row>
    <row r="74" spans="1:5" x14ac:dyDescent="0.3">
      <c r="A74" s="34"/>
      <c r="B74" s="141"/>
      <c r="C74" s="159" t="str">
        <f>IF(E4=1,"PLANNED - Wenn das Abschlussdatum eines Elements für die Zukunft geplant ist.","PLANNED - When the closing date of an element is planned for future. ")</f>
        <v xml:space="preserve">PLANNED - When the closing date of an element is planned for future. </v>
      </c>
      <c r="D74" s="160"/>
      <c r="E74" s="161"/>
    </row>
    <row r="75" spans="1:5" x14ac:dyDescent="0.3">
      <c r="A75" s="34"/>
      <c r="B75" s="141"/>
      <c r="C75" s="162" t="str">
        <f>IF(E4=1,"IN-PROGRESS - Wenn das Element in der Bearbeitungsphase ist.","IN-PROGRESS - When the element is in the working phase. ")</f>
        <v xml:space="preserve">IN-PROGRESS - When the element is in the working phase. </v>
      </c>
      <c r="D75" s="163"/>
      <c r="E75" s="164"/>
    </row>
    <row r="76" spans="1:5" x14ac:dyDescent="0.3">
      <c r="A76" s="34"/>
      <c r="B76" s="141"/>
      <c r="C76" s="165" t="str">
        <f>IF(E4=1,"Beschreibung des Farbenschema und der final Berechnung:","Description of colour schemes and final calculation:")</f>
        <v>Description of colour schemes and final calculation:</v>
      </c>
      <c r="D76" s="166"/>
      <c r="E76" s="167"/>
    </row>
    <row r="77" spans="1:5" x14ac:dyDescent="0.3">
      <c r="A77" s="34"/>
      <c r="B77" s="141"/>
      <c r="C77" s="156" t="str">
        <f>IF(E4=1,"Je nach dem aus der Liste ausgewählten Status kann das ''Abschluß-Datum'' in der nächsten Spalte eingegeben werden. ","As per the status selected from the list,  the ''Closing date'' can be entered in the next column. ")</f>
        <v xml:space="preserve">As per the status selected from the list,  the ''Closing date'' can be entered in the next column. </v>
      </c>
      <c r="D77" s="157"/>
      <c r="E77" s="158"/>
    </row>
    <row r="78" spans="1:5" ht="21" customHeight="1" x14ac:dyDescent="0.3">
      <c r="A78" s="34"/>
      <c r="B78" s="141"/>
      <c r="C78" s="156" t="str">
        <f>IF(E4=1,"Das Farbenschema (SCHWARZ, GELB, ROT, GRÜN) wird in der Spalte''Abschluß-Datum'' verwendet. ","The Colour schemes (BLACK, YELLOW, RED, GREEN) are used in the ''Closing Date'' column.")</f>
        <v>The Colour schemes (BLACK, YELLOW, RED, GREEN) are used in the ''Closing Date'' column.</v>
      </c>
      <c r="D78" s="157"/>
      <c r="E78" s="158"/>
    </row>
    <row r="79" spans="1:5" ht="21.75" customHeight="1" x14ac:dyDescent="0.3">
      <c r="A79" s="34"/>
      <c r="B79" s="141"/>
      <c r="C79" s="159" t="str">
        <f>IF(E4=1,"SCHWARZ - Das eingegebene Abschlussdatum ist für die Zukunft nach Abstimmung mit dem Lieferanten. ","BLACK -  The closing date entered is for the future after agreement with the Supplier. ")</f>
        <v xml:space="preserve">BLACK -  The closing date entered is for the future after agreement with the Supplier. </v>
      </c>
      <c r="D79" s="157"/>
      <c r="E79" s="158"/>
    </row>
    <row r="80" spans="1:5" ht="34.5" customHeight="1" x14ac:dyDescent="0.3">
      <c r="A80" s="34"/>
      <c r="B80" s="141"/>
      <c r="C80" s="159" t="str">
        <f>IF(E4=1,"GELB - Wenn bis zum abgestimmt Abschlussdatum nur noch 7 Tage verbleiben, wird das Abschlussdatum GELB und zeigt damit an, dass der verantwortliche Partei auf dieses bestimmte Element hinarbeiten muss, um die Deadline einzuhalten. ","YELLOW - When there are 7 days left before the agreed closing date, then the closing date will turn to YELLOW indicating the Responsible Party to work towards that particular element in order to meet the deadline. ")</f>
        <v xml:space="preserve">YELLOW - When there are 7 days left before the agreed closing date, then the closing date will turn to YELLOW indicating the Responsible Party to work towards that particular element in order to meet the deadline. </v>
      </c>
      <c r="D80" s="160"/>
      <c r="E80" s="161"/>
    </row>
    <row r="81" spans="1:5" ht="36" customHeight="1" x14ac:dyDescent="0.3">
      <c r="A81" s="34"/>
      <c r="B81" s="141"/>
      <c r="C81" s="159" t="str">
        <f>IF(E4=1,"ROT - Wenn der verantwortliche Partei den abgestimmt Abschlussdatum überschritten hat, wird der eingegebene Abschlussdatum ROT, um den verantwortliche Partei darauf hinzuweisen, dass er sofort reagieren muss, da der Abschlussdatum überschritten ist. ","RED - When the Responsible Party has passed the closing date agreed, then that closing date entered will turn to RED, indicating the Responsible Party to act immediately as the closing date is overdue. ")</f>
        <v xml:space="preserve">RED - When the Responsible Party has passed the closing date agreed, then that closing date entered will turn to RED, indicating the Responsible Party to act immediately as the closing date is overdue. </v>
      </c>
      <c r="D81" s="157"/>
      <c r="E81" s="158"/>
    </row>
    <row r="82" spans="1:5" ht="15.75" customHeight="1" x14ac:dyDescent="0.3">
      <c r="A82" s="34"/>
      <c r="B82" s="141"/>
      <c r="C82" s="159" t="str">
        <f>IF(E4=1,"GRÜN - Wenn ''Finished'' aus der Dropdown-Liste ausgewählt wird, wechselt das Abschlussdatum zu GRÜN und bestätigt damit, dass das Element erfüllt und erledigt ist. .","GREEN - When ''Finished'' is selected from drop-down list, the closing date turns to GREEN indicating that element is fulfilled and completed. ")</f>
        <v xml:space="preserve">GREEN - When ''Finished'' is selected from drop-down list, the closing date turns to GREEN indicating that element is fulfilled and completed. </v>
      </c>
      <c r="D82" s="160"/>
      <c r="E82" s="161"/>
    </row>
    <row r="83" spans="1:5" x14ac:dyDescent="0.3">
      <c r="A83" s="7"/>
      <c r="B83" s="142"/>
      <c r="C83" s="156" t="str">
        <f>IF(E4=1,"Der Element Erfüllungsgrad (%) jedes Elements wird in Prozent berechnet, wobei nur die Elemente berücksichtigt werden, die den Status ''Finished'' haben. ","The Element Fullfilment Degree (%) of each element is calculated in percentage, taking into account only the elements which are have the status ''Finished''.")</f>
        <v>The Element Fullfilment Degree (%) of each element is calculated in percentage, taking into account only the elements which are have the status ''Finished''.</v>
      </c>
      <c r="D83" s="157"/>
      <c r="E83" s="158"/>
    </row>
    <row r="84" spans="1:5" x14ac:dyDescent="0.3">
      <c r="A84" s="20"/>
      <c r="B84" s="143"/>
      <c r="C84" s="171" t="str">
        <f>IF(E4=1,"Die Allgemeine Erfüllung der APPR ist der Durchschnitt des Element-Erfüllungsgrads (%) der einzelnen Elemente.","The Overall Fulfilment of APPR is the average of the Element Fullfilment Degree (%) of each element.")</f>
        <v>The Overall Fulfilment of APPR is the average of the Element Fullfilment Degree (%) of each element.</v>
      </c>
      <c r="D84" s="172"/>
      <c r="E84" s="173"/>
    </row>
    <row r="85" spans="1:5" ht="78.75" customHeight="1" x14ac:dyDescent="0.3">
      <c r="A85" s="36" t="s">
        <v>30</v>
      </c>
      <c r="B85" s="20" t="str">
        <f>IF(E4=1, "Die Abkürzungen", "Abreviations")</f>
        <v>Abreviations</v>
      </c>
      <c r="C85" s="168" t="s">
        <v>31</v>
      </c>
      <c r="D85" s="169"/>
      <c r="E85" s="170"/>
    </row>
  </sheetData>
  <sheetProtection algorithmName="SHA-512" hashValue="s8wKL83gKdG0Gfgg16Nn/lRyTgC+tOLYGNjkZyiAiU6G+5WJqvGkvY0fcKN5Rq8pyM48R7L8LgoUt6i6VZ8kAA==" saltValue="TuBeS9EsJjKR6qi/1bqiGw==" spinCount="100000" sheet="1" selectLockedCells="1" selectUnlockedCells="1"/>
  <autoFilter ref="A5:E85" xr:uid="{9D9C3E24-1A77-4DF8-9C7B-C34ACEA0CFB1}"/>
  <mergeCells count="16">
    <mergeCell ref="C85:E85"/>
    <mergeCell ref="C80:E80"/>
    <mergeCell ref="C81:E81"/>
    <mergeCell ref="C82:E82"/>
    <mergeCell ref="C83:E83"/>
    <mergeCell ref="C84:E84"/>
    <mergeCell ref="C75:E75"/>
    <mergeCell ref="C76:E76"/>
    <mergeCell ref="C77:E77"/>
    <mergeCell ref="C78:E78"/>
    <mergeCell ref="C79:E79"/>
    <mergeCell ref="A1:E3"/>
    <mergeCell ref="C71:E71"/>
    <mergeCell ref="C72:E72"/>
    <mergeCell ref="C73:E73"/>
    <mergeCell ref="C74:E74"/>
  </mergeCells>
  <printOptions horizontalCentered="1"/>
  <pageMargins left="0.70866141732283472" right="0.70866141732283472" top="0.78740157480314965" bottom="0.78740157480314965" header="0.31496062992125984" footer="0.31496062992125984"/>
  <pageSetup paperSize="8" scale="45" fitToWidth="0" fitToHeight="0" orientation="portrait" r:id="rId1"/>
  <headerFooter>
    <oddHeader>&amp;L&amp;12&amp;U&amp;F&amp;R&amp;G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Option Button 1">
              <controlPr locked="0" defaultSize="0" autoFill="0" autoLine="0" autoPict="0">
                <anchor moveWithCells="1">
                  <from>
                    <xdr:col>2</xdr:col>
                    <xdr:colOff>3985260</xdr:colOff>
                    <xdr:row>2</xdr:row>
                    <xdr:rowOff>182880</xdr:rowOff>
                  </from>
                  <to>
                    <xdr:col>2</xdr:col>
                    <xdr:colOff>4998720</xdr:colOff>
                    <xdr:row>4</xdr:row>
                    <xdr:rowOff>30480</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2</xdr:col>
                    <xdr:colOff>5250180</xdr:colOff>
                    <xdr:row>2</xdr:row>
                    <xdr:rowOff>220980</xdr:rowOff>
                  </from>
                  <to>
                    <xdr:col>3</xdr:col>
                    <xdr:colOff>838200</xdr:colOff>
                    <xdr:row>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B5DFA-0C89-483E-887A-D50C31AD0904}">
  <sheetPr>
    <pageSetUpPr fitToPage="1"/>
  </sheetPr>
  <dimension ref="A1:S106"/>
  <sheetViews>
    <sheetView zoomScale="90" zoomScaleNormal="90" workbookViewId="0">
      <selection activeCell="B19" sqref="B19:H20"/>
    </sheetView>
  </sheetViews>
  <sheetFormatPr baseColWidth="10" defaultColWidth="11.5546875" defaultRowHeight="14.4" x14ac:dyDescent="0.3"/>
  <cols>
    <col min="1" max="1" width="3.109375" style="1" customWidth="1"/>
    <col min="2" max="2" width="4.88671875" style="1" customWidth="1"/>
    <col min="3" max="3" width="17.33203125" style="1" customWidth="1"/>
    <col min="4" max="4" width="26.33203125" style="1" customWidth="1"/>
    <col min="5" max="5" width="9" style="1" bestFit="1" customWidth="1"/>
    <col min="6" max="6" width="16.5546875" style="1" customWidth="1"/>
    <col min="7" max="7" width="19.6640625" style="1" customWidth="1"/>
    <col min="8" max="8" width="37.6640625" style="1" customWidth="1"/>
    <col min="9" max="9" width="4" style="40" hidden="1" customWidth="1"/>
    <col min="10" max="10" width="11" style="1" hidden="1" customWidth="1"/>
    <col min="11" max="11" width="11.5546875" style="1" hidden="1" customWidth="1"/>
    <col min="12" max="12" width="14.109375" style="1" hidden="1" customWidth="1"/>
    <col min="13" max="13" width="11.5546875" style="1" hidden="1" customWidth="1"/>
    <col min="14" max="14" width="11.5546875" style="1" customWidth="1"/>
    <col min="15" max="16380" width="11.5546875" style="1"/>
    <col min="16381" max="16381" width="11.5546875" style="1" bestFit="1" customWidth="1"/>
    <col min="16382" max="16384" width="11.5546875" style="1"/>
  </cols>
  <sheetData>
    <row r="1" spans="1:10" ht="15" thickBot="1" x14ac:dyDescent="0.35">
      <c r="B1" s="39"/>
      <c r="C1" s="39"/>
      <c r="D1" s="39"/>
      <c r="E1" s="39"/>
      <c r="F1" s="39"/>
      <c r="G1" s="39"/>
      <c r="J1" s="41">
        <f ca="1">TODAY()</f>
        <v>45534</v>
      </c>
    </row>
    <row r="2" spans="1:10" ht="20.25" customHeight="1" thickBot="1" x14ac:dyDescent="0.35">
      <c r="B2" s="174" t="str">
        <f>IF('Instruction -Anweisung  APPR'!E4=1, "AIXTRON Produkt &amp; Prozess Readiness (APPR) Report","AIXTRON Product &amp; Process Readiness (APPR) Report")</f>
        <v>AIXTRON Product &amp; Process Readiness (APPR) Report</v>
      </c>
      <c r="C2" s="174"/>
      <c r="D2" s="174"/>
      <c r="E2" s="174"/>
      <c r="F2" s="174"/>
      <c r="G2" s="174"/>
      <c r="H2" s="175"/>
    </row>
    <row r="3" spans="1:10" ht="14.25" customHeight="1" thickBot="1" x14ac:dyDescent="0.35">
      <c r="A3" s="42"/>
      <c r="B3" s="176"/>
      <c r="C3" s="176"/>
      <c r="D3" s="176"/>
      <c r="E3" s="176"/>
      <c r="F3" s="176"/>
      <c r="G3" s="176"/>
      <c r="H3" s="176"/>
    </row>
    <row r="4" spans="1:10" ht="14.4" customHeight="1" thickBot="1" x14ac:dyDescent="0.35">
      <c r="A4" s="42"/>
      <c r="B4" s="177" t="str">
        <f>IF('Instruction -Anweisung  APPR'!E4=1, "Lieferant Informationen","Supplier Information")</f>
        <v>Supplier Information</v>
      </c>
      <c r="C4" s="178"/>
      <c r="D4" s="178"/>
      <c r="E4" s="178"/>
      <c r="F4" s="179"/>
      <c r="G4" s="180" t="str">
        <f>IF('Instruction -Anweisung  APPR'!E4=1, "Produkt Informationen", "Product Information")</f>
        <v>Product Information</v>
      </c>
      <c r="H4" s="179"/>
    </row>
    <row r="5" spans="1:10" x14ac:dyDescent="0.3">
      <c r="A5" s="42"/>
      <c r="B5" s="181" t="str">
        <f>IF('Instruction -Anweisung  APPR'!E4=1, "Name, Lieferant: ","Supplier - Name")</f>
        <v>Supplier - Name</v>
      </c>
      <c r="C5" s="182"/>
      <c r="D5" s="183"/>
      <c r="E5" s="183"/>
      <c r="F5" s="184"/>
      <c r="G5" s="45" t="str">
        <f>IF('Instruction -Anweisung  APPR'!E4=1,"Name, Produkt:","Product - Name")</f>
        <v>Product - Name</v>
      </c>
      <c r="H5" s="44"/>
    </row>
    <row r="6" spans="1:10" x14ac:dyDescent="0.3">
      <c r="A6" s="42"/>
      <c r="B6" s="189" t="str">
        <f>IF('Instruction -Anweisung  APPR'!E4=1,"SAP Vendor Code","SAP Vendor Code")</f>
        <v>SAP Vendor Code</v>
      </c>
      <c r="C6" s="190"/>
      <c r="D6" s="191"/>
      <c r="E6" s="191"/>
      <c r="F6" s="192"/>
      <c r="G6" s="48" t="str">
        <f>IF('Instruction -Anweisung  APPR'!E4=1, "SAP Artikle-Nr","SAP Article - No")</f>
        <v>SAP Article - No</v>
      </c>
      <c r="H6" s="47"/>
    </row>
    <row r="7" spans="1:10" ht="24" x14ac:dyDescent="0.3">
      <c r="A7" s="42"/>
      <c r="B7" s="189" t="str">
        <f>IF('Instruction -Anweisung  APPR'!E4=1,"Bestellung Prototypen","Order Prototypes")</f>
        <v>Order Prototypes</v>
      </c>
      <c r="C7" s="190"/>
      <c r="D7" s="46"/>
      <c r="E7" s="49" t="str">
        <f>IF('Instruction -Anweisung  APPR'!E4=1, "Datum", "Date")</f>
        <v>Date</v>
      </c>
      <c r="F7" s="50"/>
      <c r="G7" s="48" t="str">
        <f>IF('Instruction -Anweisung  APPR'!E4=1, "Zeichnungs &amp; Revisionsnummer","Drawing &amp; Revision Number")</f>
        <v>Drawing &amp; Revision Number</v>
      </c>
      <c r="H7" s="47"/>
    </row>
    <row r="8" spans="1:10" ht="26.25" customHeight="1" thickBot="1" x14ac:dyDescent="0.35">
      <c r="A8" s="42"/>
      <c r="B8" s="193" t="str">
        <f>IF('Instruction -Anweisung  APPR'!E4=1, "Bestellung Produktqualifikation","Order Product Qualification")</f>
        <v>Order Product Qualification</v>
      </c>
      <c r="C8" s="194"/>
      <c r="D8" s="51"/>
      <c r="E8" s="52" t="str">
        <f>IF('Instruction -Anweisung  APPR'!E4=1, "Datum", "Date")</f>
        <v>Date</v>
      </c>
      <c r="F8" s="53"/>
      <c r="G8" s="54" t="str">
        <f>IF('Instruction -Anweisung  APPR'!E4=1,"Datum der Zeichnung","Date of drawing")</f>
        <v>Date of drawing</v>
      </c>
      <c r="H8" s="55"/>
    </row>
    <row r="9" spans="1:10" ht="14.25" customHeight="1" thickBot="1" x14ac:dyDescent="0.35">
      <c r="A9" s="42"/>
      <c r="B9" s="195"/>
      <c r="C9" s="195"/>
      <c r="D9" s="196"/>
      <c r="E9" s="196"/>
      <c r="F9" s="196"/>
      <c r="G9" s="56"/>
      <c r="H9" s="56"/>
    </row>
    <row r="10" spans="1:10" ht="14.25" customHeight="1" thickBot="1" x14ac:dyDescent="0.35">
      <c r="A10" s="42"/>
      <c r="B10" s="197" t="str">
        <f>IF('Instruction -Anweisung  APPR'!E4=1, "Wichtige Kontaktinformationen", "Key contact information")</f>
        <v>Key contact information</v>
      </c>
      <c r="C10" s="198"/>
      <c r="D10" s="198"/>
      <c r="E10" s="198"/>
      <c r="F10" s="198"/>
      <c r="G10" s="198"/>
      <c r="H10" s="199"/>
    </row>
    <row r="11" spans="1:10" ht="15" thickBot="1" x14ac:dyDescent="0.35">
      <c r="A11" s="42"/>
      <c r="B11" s="200" t="str">
        <f>IF('Instruction -Anweisung  APPR'!E4=1, "Firma","Company")</f>
        <v>Company</v>
      </c>
      <c r="C11" s="201"/>
      <c r="D11" s="57" t="s">
        <v>32</v>
      </c>
      <c r="E11" s="202" t="str">
        <f>IF('Instruction -Anweisung  APPR'!E4=1, "Abteilung","Department")</f>
        <v>Department</v>
      </c>
      <c r="F11" s="203"/>
      <c r="G11" s="58" t="str">
        <f>IF('Instruction -Anweisung  APPR'!E4=1, "Telefon (+XX) XXXXXX","Phone (+XX) XXXXXX")</f>
        <v>Phone (+XX) XXXXXX</v>
      </c>
      <c r="H11" s="59" t="s">
        <v>33</v>
      </c>
    </row>
    <row r="12" spans="1:10" x14ac:dyDescent="0.3">
      <c r="A12" s="42"/>
      <c r="B12" s="204"/>
      <c r="C12" s="205"/>
      <c r="D12" s="125"/>
      <c r="E12" s="206"/>
      <c r="F12" s="207"/>
      <c r="G12" s="60"/>
      <c r="H12" s="126"/>
    </row>
    <row r="13" spans="1:10" x14ac:dyDescent="0.3">
      <c r="A13" s="42"/>
      <c r="B13" s="185"/>
      <c r="C13" s="186"/>
      <c r="D13" s="61"/>
      <c r="E13" s="187"/>
      <c r="F13" s="188"/>
      <c r="G13" s="62"/>
      <c r="H13" s="126"/>
    </row>
    <row r="14" spans="1:10" x14ac:dyDescent="0.3">
      <c r="A14" s="42"/>
      <c r="B14" s="185"/>
      <c r="C14" s="186"/>
      <c r="D14" s="61"/>
      <c r="E14" s="187"/>
      <c r="F14" s="188"/>
      <c r="G14" s="62"/>
      <c r="H14" s="126"/>
    </row>
    <row r="15" spans="1:10" x14ac:dyDescent="0.3">
      <c r="A15" s="42"/>
      <c r="B15" s="185"/>
      <c r="C15" s="186"/>
      <c r="D15" s="61"/>
      <c r="E15" s="187"/>
      <c r="F15" s="188"/>
      <c r="G15" s="62"/>
      <c r="H15" s="126"/>
    </row>
    <row r="16" spans="1:10" x14ac:dyDescent="0.3">
      <c r="A16" s="42"/>
      <c r="B16" s="185"/>
      <c r="C16" s="186"/>
      <c r="D16" s="61"/>
      <c r="E16" s="187"/>
      <c r="F16" s="188"/>
      <c r="G16" s="62"/>
      <c r="H16" s="126"/>
    </row>
    <row r="17" spans="1:19" ht="15" thickBot="1" x14ac:dyDescent="0.35">
      <c r="A17" s="42"/>
      <c r="B17" s="211"/>
      <c r="C17" s="212"/>
      <c r="D17" s="63"/>
      <c r="E17" s="213"/>
      <c r="F17" s="214"/>
      <c r="G17" s="64"/>
      <c r="H17" s="127"/>
    </row>
    <row r="18" spans="1:19" ht="15" thickBot="1" x14ac:dyDescent="0.35">
      <c r="A18" s="42"/>
      <c r="B18" s="65"/>
      <c r="C18" s="65"/>
      <c r="D18" s="66"/>
      <c r="E18" s="66"/>
      <c r="F18" s="67"/>
      <c r="G18" s="67"/>
      <c r="H18" s="68"/>
    </row>
    <row r="19" spans="1:19" ht="14.25" customHeight="1" x14ac:dyDescent="0.3">
      <c r="A19" s="42"/>
      <c r="B19" s="197" t="str">
        <f>IF('Instruction -Anweisung  APPR'!E4=1, "APPR Elemente / Phases","APPR Elements / Phases")</f>
        <v>APPR Elements / Phases</v>
      </c>
      <c r="C19" s="215"/>
      <c r="D19" s="215"/>
      <c r="E19" s="215"/>
      <c r="F19" s="215"/>
      <c r="G19" s="215"/>
      <c r="H19" s="216"/>
    </row>
    <row r="20" spans="1:19" ht="15" thickBot="1" x14ac:dyDescent="0.35">
      <c r="A20" s="69"/>
      <c r="B20" s="217"/>
      <c r="C20" s="218"/>
      <c r="D20" s="218"/>
      <c r="E20" s="218"/>
      <c r="F20" s="218"/>
      <c r="G20" s="218"/>
      <c r="H20" s="219"/>
    </row>
    <row r="21" spans="1:19" ht="24.6" thickBot="1" x14ac:dyDescent="0.35">
      <c r="A21" s="69"/>
      <c r="B21" s="59" t="s">
        <v>34</v>
      </c>
      <c r="C21" s="200" t="str">
        <f>IF('Instruction -Anweisung  APPR'!E4=1, "Element: Kommerzielle Erfüllungen ","Element: Commercial Fullfillments ")</f>
        <v xml:space="preserve">Element: Commercial Fullfillments </v>
      </c>
      <c r="D21" s="220"/>
      <c r="E21" s="221"/>
      <c r="F21" s="43" t="s">
        <v>35</v>
      </c>
      <c r="G21" s="43" t="str">
        <f>IF('Instruction -Anweisung  APPR'!E4=1, "Abschluß-Datum
TT.MM.JJJJ", "Close-Date
DD.MM.YYYY")</f>
        <v>Close-Date
DD.MM.YYYY</v>
      </c>
      <c r="H21" s="43" t="str">
        <f>IF('Instruction -Anweisung  APPR'!E4=1, "Bemerkungen", "Remarks")</f>
        <v>Remarks</v>
      </c>
    </row>
    <row r="22" spans="1:19" x14ac:dyDescent="0.3">
      <c r="A22" s="69"/>
      <c r="B22" s="70" t="s">
        <v>0</v>
      </c>
      <c r="C22" s="222" t="str">
        <f>'Instruction -Anweisung  APPR'!B6</f>
        <v>Non-Disclosure Agreement (NDA)*</v>
      </c>
      <c r="D22" s="223"/>
      <c r="E22" s="224"/>
      <c r="F22" s="71"/>
      <c r="G22" s="72"/>
      <c r="H22" s="73"/>
      <c r="I22" s="40" t="str">
        <f ca="1">IF(ISBLANK(G22),"",(TODAY()-G22)*-1)</f>
        <v/>
      </c>
      <c r="L22" s="74" t="s">
        <v>36</v>
      </c>
      <c r="M22" s="1">
        <f>F26</f>
        <v>0</v>
      </c>
    </row>
    <row r="23" spans="1:19" x14ac:dyDescent="0.3">
      <c r="A23" s="69"/>
      <c r="B23" s="75" t="s">
        <v>2</v>
      </c>
      <c r="C23" s="225" t="str">
        <f>'Instruction -Anweisung  APPR'!B7</f>
        <v>Supplier self-disclosure*</v>
      </c>
      <c r="D23" s="226"/>
      <c r="E23" s="227"/>
      <c r="F23" s="76"/>
      <c r="G23" s="84"/>
      <c r="H23" s="77"/>
      <c r="I23" s="40" t="str">
        <f ca="1">IF(ISBLANK(G23),"",(TODAY()-G23)*-1)</f>
        <v/>
      </c>
      <c r="L23" s="74" t="s">
        <v>37</v>
      </c>
      <c r="M23" s="1">
        <f>F35</f>
        <v>0</v>
      </c>
    </row>
    <row r="24" spans="1:19" x14ac:dyDescent="0.3">
      <c r="A24" s="69"/>
      <c r="B24" s="75" t="s">
        <v>3</v>
      </c>
      <c r="C24" s="228" t="str">
        <f>'Instruction -Anweisung  APPR'!B10</f>
        <v>Access to External-Data-Exchange System (EDE)</v>
      </c>
      <c r="D24" s="229"/>
      <c r="E24" s="230"/>
      <c r="F24" s="76"/>
      <c r="G24" s="84"/>
      <c r="H24" s="77"/>
      <c r="I24" s="40" t="str">
        <f ca="1">IF(ISBLANK(G24),"",(TODAY()-G24)*-1)</f>
        <v/>
      </c>
      <c r="L24" s="74" t="s">
        <v>38</v>
      </c>
      <c r="M24" s="1">
        <f>F46</f>
        <v>0</v>
      </c>
    </row>
    <row r="25" spans="1:19" ht="15" thickBot="1" x14ac:dyDescent="0.35">
      <c r="A25" s="69"/>
      <c r="B25" s="78" t="s">
        <v>4</v>
      </c>
      <c r="C25" s="231" t="str">
        <f>'Instruction -Anweisung  APPR'!B11</f>
        <v>Communication Matrix*</v>
      </c>
      <c r="D25" s="232"/>
      <c r="E25" s="233"/>
      <c r="F25" s="76"/>
      <c r="G25" s="88"/>
      <c r="H25" s="77"/>
      <c r="I25" s="40" t="str">
        <f t="shared" ref="I25" ca="1" si="0">IF(ISBLANK(G25),"",(TODAY()-G25)*-1)</f>
        <v/>
      </c>
      <c r="L25" s="74" t="s">
        <v>39</v>
      </c>
      <c r="M25" s="1">
        <f>F59</f>
        <v>0</v>
      </c>
    </row>
    <row r="26" spans="1:19" ht="14.4" customHeight="1" thickBot="1" x14ac:dyDescent="0.35">
      <c r="A26" s="69"/>
      <c r="B26" s="234" t="str">
        <f>IF('Instruction -Anweisung  APPR'!E4=1, "Element Erfüllungsgrad (%)","Element Fullfilment Degree ( %)")</f>
        <v>Element Fullfilment Degree ( %)</v>
      </c>
      <c r="C26" s="235"/>
      <c r="D26" s="235"/>
      <c r="E26" s="236"/>
      <c r="F26" s="79">
        <f>ROUNDDOWN(COUNTIF(F22:F25,"Finished")/COUNTIF(F22:F25,"&lt;&gt;*N/A")*100,0)</f>
        <v>0</v>
      </c>
      <c r="G26" s="237"/>
      <c r="H26" s="238"/>
    </row>
    <row r="27" spans="1:19" ht="14.25" customHeight="1" thickBot="1" x14ac:dyDescent="0.35">
      <c r="A27" s="69"/>
      <c r="L27" s="80"/>
    </row>
    <row r="28" spans="1:19" ht="24.6" thickBot="1" x14ac:dyDescent="0.35">
      <c r="A28" s="69"/>
      <c r="B28" s="122" t="s">
        <v>40</v>
      </c>
      <c r="C28" s="239" t="str">
        <f>IF('Instruction -Anweisung  APPR'!E4=1, "Element: Anforderung / Spezifikation ","Element: Requirement / Specification' ")</f>
        <v xml:space="preserve">Element: Requirement / Specification' </v>
      </c>
      <c r="D28" s="240"/>
      <c r="E28" s="241"/>
      <c r="F28" s="81" t="s">
        <v>35</v>
      </c>
      <c r="G28" s="43" t="str">
        <f>IF('Instruction -Anweisung  APPR'!E4=1, "Abschluß-Datum
TT.MM.JJJJ", "Close-Date
DD.MM.YYYY")</f>
        <v>Close-Date
DD.MM.YYYY</v>
      </c>
      <c r="H28" s="43" t="str">
        <f>IF('Instruction -Anweisung  APPR'!E4=1, "Bemerkungen", "Remarks")</f>
        <v>Remarks</v>
      </c>
      <c r="L28" s="82"/>
      <c r="S28" s="124"/>
    </row>
    <row r="29" spans="1:19" x14ac:dyDescent="0.3">
      <c r="A29" s="69"/>
      <c r="B29" s="70" t="s">
        <v>5</v>
      </c>
      <c r="C29" s="208" t="str">
        <f>'Instruction -Anweisung  APPR'!B13</f>
        <v>Request for quotation (RFQ) with FSR</v>
      </c>
      <c r="D29" s="209"/>
      <c r="E29" s="210"/>
      <c r="F29" s="71"/>
      <c r="G29" s="93"/>
      <c r="H29" s="83"/>
      <c r="I29" s="40" t="str">
        <f ca="1">IF(ISBLANK(G29),"",(TODAY()-G29)*-1)</f>
        <v/>
      </c>
    </row>
    <row r="30" spans="1:19" x14ac:dyDescent="0.3">
      <c r="A30" s="42"/>
      <c r="B30" s="75" t="s">
        <v>6</v>
      </c>
      <c r="C30" s="242" t="str">
        <f>'Instruction -Anweisung  APPR'!B15</f>
        <v>Technical documentation available in full*</v>
      </c>
      <c r="D30" s="243"/>
      <c r="E30" s="244"/>
      <c r="F30" s="76"/>
      <c r="G30" s="84"/>
      <c r="H30" s="83"/>
      <c r="I30" s="40" t="str">
        <f t="shared" ref="I30:I34" ca="1" si="1">IF(ISBLANK(G30),"",(TODAY()-G30)*-1)</f>
        <v/>
      </c>
    </row>
    <row r="31" spans="1:19" x14ac:dyDescent="0.3">
      <c r="A31" s="42"/>
      <c r="B31" s="85" t="s">
        <v>7</v>
      </c>
      <c r="C31" s="242" t="str">
        <f>'Instruction -Anweisung  APPR'!B16</f>
        <v>Packaging and labeling requirements</v>
      </c>
      <c r="D31" s="243"/>
      <c r="E31" s="244"/>
      <c r="F31" s="76"/>
      <c r="G31" s="84"/>
      <c r="H31" s="83"/>
      <c r="I31" s="40" t="str">
        <f t="shared" ca="1" si="1"/>
        <v/>
      </c>
    </row>
    <row r="32" spans="1:19" x14ac:dyDescent="0.3">
      <c r="A32" s="42"/>
      <c r="B32" s="75" t="s">
        <v>8</v>
      </c>
      <c r="C32" s="242" t="str">
        <f>'Instruction -Anweisung  APPR'!B18</f>
        <v>Customer specific test requirements</v>
      </c>
      <c r="D32" s="243"/>
      <c r="E32" s="244"/>
      <c r="F32" s="76"/>
      <c r="G32" s="84"/>
      <c r="H32" s="86"/>
      <c r="I32" s="40" t="str">
        <f t="shared" ca="1" si="1"/>
        <v/>
      </c>
    </row>
    <row r="33" spans="1:10" x14ac:dyDescent="0.3">
      <c r="A33" s="42"/>
      <c r="B33" s="85" t="s">
        <v>9</v>
      </c>
      <c r="C33" s="242" t="str">
        <f>'Instruction -Anweisung  APPR'!B20</f>
        <v>Manufacturability analysis*</v>
      </c>
      <c r="D33" s="243"/>
      <c r="E33" s="244"/>
      <c r="F33" s="76"/>
      <c r="G33" s="84"/>
      <c r="H33" s="87"/>
      <c r="I33" s="40" t="str">
        <f t="shared" ca="1" si="1"/>
        <v/>
      </c>
    </row>
    <row r="34" spans="1:10" ht="15" thickBot="1" x14ac:dyDescent="0.35">
      <c r="A34" s="42"/>
      <c r="B34" s="78" t="s">
        <v>10</v>
      </c>
      <c r="C34" s="245" t="str">
        <f>'Instruction -Anweisung  APPR'!B25</f>
        <v>Purchase order with FSR</v>
      </c>
      <c r="D34" s="246"/>
      <c r="E34" s="247"/>
      <c r="F34" s="76"/>
      <c r="G34" s="88"/>
      <c r="H34" s="87"/>
      <c r="I34" s="40" t="str">
        <f t="shared" ca="1" si="1"/>
        <v/>
      </c>
    </row>
    <row r="35" spans="1:10" ht="14.4" customHeight="1" thickBot="1" x14ac:dyDescent="0.35">
      <c r="A35" s="42"/>
      <c r="B35" s="234" t="str">
        <f>IF('Instruction -Anweisung  APPR'!E4=1, "Element Erfüllungsgrad (%)","Element Fullfilment Degree (%)")</f>
        <v>Element Fullfilment Degree (%)</v>
      </c>
      <c r="C35" s="235"/>
      <c r="D35" s="235"/>
      <c r="E35" s="236"/>
      <c r="F35" s="79">
        <f>ROUNDDOWN(COUNTIF(F29:F34,"Finished")/COUNTIF(F29:F34,"&lt;&gt;*N/A")*100,0)</f>
        <v>0</v>
      </c>
      <c r="G35" s="237"/>
      <c r="H35" s="238"/>
    </row>
    <row r="36" spans="1:10" ht="14.25" customHeight="1" thickBot="1" x14ac:dyDescent="0.35">
      <c r="A36" s="42"/>
      <c r="C36" s="89"/>
      <c r="D36" s="89"/>
      <c r="E36" s="90"/>
      <c r="F36" s="91"/>
      <c r="G36" s="91"/>
      <c r="H36" s="91"/>
    </row>
    <row r="37" spans="1:10" ht="24.6" thickBot="1" x14ac:dyDescent="0.35">
      <c r="A37" s="42"/>
      <c r="B37" s="123" t="s">
        <v>41</v>
      </c>
      <c r="C37" s="239" t="str">
        <f>IF('Instruction -Anweisung  APPR'!E4=1, "Element: Produktqalifizierung ","Element: Product Qualification ")</f>
        <v xml:space="preserve">Element: Product Qualification </v>
      </c>
      <c r="D37" s="240"/>
      <c r="E37" s="241"/>
      <c r="F37" s="81" t="s">
        <v>35</v>
      </c>
      <c r="G37" s="81" t="str">
        <f>IF('Instruction -Anweisung  APPR'!E4=1, "Abschluß-Datum
TT.MM.JJJJ", "Close-Date
DD.MM.YYYY")</f>
        <v>Close-Date
DD.MM.YYYY</v>
      </c>
      <c r="H37" s="43" t="str">
        <f>IF('Instruction -Anweisung  APPR'!E4=1, "Bemerkungen", "Remarks")</f>
        <v>Remarks</v>
      </c>
    </row>
    <row r="38" spans="1:10" x14ac:dyDescent="0.3">
      <c r="A38" s="42"/>
      <c r="B38" s="92" t="s">
        <v>11</v>
      </c>
      <c r="C38" s="208" t="str">
        <f>'Instruction -Anweisung  APPR'!B26</f>
        <v>Design FMEA *</v>
      </c>
      <c r="D38" s="209"/>
      <c r="E38" s="210"/>
      <c r="F38" s="71"/>
      <c r="G38" s="93"/>
      <c r="H38" s="94"/>
      <c r="I38" s="40" t="str">
        <f ca="1">IF(ISBLANK(G38),"",(TODAY()-G38)*-1)</f>
        <v/>
      </c>
    </row>
    <row r="39" spans="1:10" x14ac:dyDescent="0.3">
      <c r="A39" s="42"/>
      <c r="B39" s="75" t="s">
        <v>12</v>
      </c>
      <c r="C39" s="242" t="str">
        <f>'Instruction -Anweisung  APPR'!B32</f>
        <v>Product Verification Plan</v>
      </c>
      <c r="D39" s="243"/>
      <c r="E39" s="244"/>
      <c r="F39" s="76"/>
      <c r="G39" s="84"/>
      <c r="H39" s="86"/>
      <c r="I39" s="40" t="str">
        <f t="shared" ref="I39:I45" ca="1" si="2">IF(ISBLANK(G39),"",(TODAY()-G39)*-1)</f>
        <v/>
      </c>
    </row>
    <row r="40" spans="1:10" x14ac:dyDescent="0.3">
      <c r="A40" s="42"/>
      <c r="B40" s="95" t="s">
        <v>13</v>
      </c>
      <c r="C40" s="242" t="str">
        <f>'Instruction -Anweisung  APPR'!B33</f>
        <v>Concept for packaging and labeling</v>
      </c>
      <c r="D40" s="243"/>
      <c r="E40" s="244"/>
      <c r="F40" s="76"/>
      <c r="G40" s="84"/>
      <c r="H40" s="86"/>
      <c r="I40" s="40" t="str">
        <f t="shared" ca="1" si="2"/>
        <v/>
      </c>
    </row>
    <row r="41" spans="1:10" x14ac:dyDescent="0.3">
      <c r="A41" s="42"/>
      <c r="B41" s="75" t="s">
        <v>14</v>
      </c>
      <c r="C41" s="242" t="str">
        <f>'Instruction -Anweisung  APPR'!B35</f>
        <v>Production relevant technical specifications*</v>
      </c>
      <c r="D41" s="243"/>
      <c r="E41" s="244"/>
      <c r="F41" s="76"/>
      <c r="G41" s="84"/>
      <c r="H41" s="86"/>
      <c r="I41" s="40" t="str">
        <f t="shared" ca="1" si="2"/>
        <v/>
      </c>
    </row>
    <row r="42" spans="1:10" x14ac:dyDescent="0.3">
      <c r="A42" s="42"/>
      <c r="B42" s="95" t="s">
        <v>15</v>
      </c>
      <c r="C42" s="242" t="str">
        <f>'Instruction -Anweisung  APPR'!B36</f>
        <v>Proof of concept (see 3.4)</v>
      </c>
      <c r="D42" s="243"/>
      <c r="E42" s="244"/>
      <c r="F42" s="76"/>
      <c r="G42" s="84"/>
      <c r="H42" s="86"/>
      <c r="I42" s="40" t="str">
        <f t="shared" ca="1" si="2"/>
        <v/>
      </c>
    </row>
    <row r="43" spans="1:10" x14ac:dyDescent="0.3">
      <c r="A43" s="42"/>
      <c r="B43" s="95" t="s">
        <v>16</v>
      </c>
      <c r="C43" s="242" t="str">
        <f>'Instruction -Anweisung  APPR'!B37</f>
        <v>Approval of purchased material</v>
      </c>
      <c r="D43" s="243"/>
      <c r="E43" s="244"/>
      <c r="F43" s="76"/>
      <c r="G43" s="84"/>
      <c r="H43" s="86"/>
      <c r="I43" s="40" t="str">
        <f t="shared" ca="1" si="2"/>
        <v/>
      </c>
    </row>
    <row r="44" spans="1:10" x14ac:dyDescent="0.3">
      <c r="A44" s="42"/>
      <c r="B44" s="75" t="s">
        <v>17</v>
      </c>
      <c r="C44" s="242" t="str">
        <f>'Instruction -Anweisung  APPR'!B38</f>
        <v>Final AIXTRON drawing &amp; BOM *</v>
      </c>
      <c r="D44" s="243"/>
      <c r="E44" s="244"/>
      <c r="F44" s="76"/>
      <c r="G44" s="84"/>
      <c r="H44" s="86"/>
      <c r="I44" s="40" t="str">
        <f t="shared" ca="1" si="2"/>
        <v/>
      </c>
    </row>
    <row r="45" spans="1:10" ht="15" thickBot="1" x14ac:dyDescent="0.35">
      <c r="A45" s="42"/>
      <c r="B45" s="78" t="s">
        <v>18</v>
      </c>
      <c r="C45" s="245" t="str">
        <f>'Instruction -Anweisung  APPR'!B39</f>
        <v>Product Approval - (FSR) *</v>
      </c>
      <c r="D45" s="246"/>
      <c r="E45" s="247"/>
      <c r="F45" s="76"/>
      <c r="G45" s="84"/>
      <c r="H45" s="94"/>
      <c r="I45" s="40" t="str">
        <f t="shared" ca="1" si="2"/>
        <v/>
      </c>
    </row>
    <row r="46" spans="1:10" ht="14.25" customHeight="1" thickBot="1" x14ac:dyDescent="0.35">
      <c r="A46" s="42"/>
      <c r="B46" s="234" t="str">
        <f>IF('Instruction -Anweisung  APPR'!E4=1, "Element Erfüllungsgrad (%)","Element Fullfilment Degree (%)")</f>
        <v>Element Fullfilment Degree (%)</v>
      </c>
      <c r="C46" s="235"/>
      <c r="D46" s="235"/>
      <c r="E46" s="236"/>
      <c r="F46" s="79">
        <f>ROUNDDOWN(COUNTIF(F38:F45,"Finished")/COUNTIF(F38:F45,"&lt;&gt;*N/A")*100,0)</f>
        <v>0</v>
      </c>
      <c r="G46" s="248"/>
      <c r="H46" s="249"/>
    </row>
    <row r="47" spans="1:10" ht="14.25" customHeight="1" thickBot="1" x14ac:dyDescent="0.35">
      <c r="A47" s="42"/>
      <c r="B47" s="96"/>
      <c r="C47" s="96"/>
      <c r="D47" s="96"/>
      <c r="E47" s="96"/>
      <c r="F47" s="96"/>
      <c r="G47" s="97"/>
      <c r="H47" s="97"/>
    </row>
    <row r="48" spans="1:10" ht="24.75" customHeight="1" thickBot="1" x14ac:dyDescent="0.35">
      <c r="A48" s="42"/>
      <c r="B48" s="123" t="s">
        <v>42</v>
      </c>
      <c r="C48" s="253" t="str">
        <f>IF('Instruction -Anweisung  APPR'!E4=1, "Element: Produktionsprozesse qualifizieren ","Element: Production Process Qualification ")</f>
        <v xml:space="preserve">Element: Production Process Qualification </v>
      </c>
      <c r="D48" s="254"/>
      <c r="E48" s="255"/>
      <c r="F48" s="43" t="s">
        <v>35</v>
      </c>
      <c r="G48" s="43" t="str">
        <f>IF('Instruction -Anweisung  APPR'!E4=1, "Abschluß-Datum
TT.MM.JJJJ", "Close-Date
DD.MM.YYYY")</f>
        <v>Close-Date
DD.MM.YYYY</v>
      </c>
      <c r="H48" s="98" t="str">
        <f>IF('Instruction -Anweisung  APPR'!E4=1, "Bemerkungen", "Remarks")</f>
        <v>Remarks</v>
      </c>
      <c r="J48" s="99"/>
    </row>
    <row r="49" spans="1:10" x14ac:dyDescent="0.3">
      <c r="A49" s="42"/>
      <c r="B49" s="100" t="s">
        <v>19</v>
      </c>
      <c r="C49" s="256" t="str">
        <f>'Instruction -Anweisung  APPR'!B41</f>
        <v>Process Flow Chart</v>
      </c>
      <c r="D49" s="257"/>
      <c r="E49" s="258"/>
      <c r="F49" s="115"/>
      <c r="G49" s="93"/>
      <c r="H49" s="94"/>
      <c r="I49" s="40" t="str">
        <f ca="1">IF(ISBLANK(G49),"",(TODAY()-G49)*-1)</f>
        <v/>
      </c>
      <c r="J49" s="99"/>
    </row>
    <row r="50" spans="1:10" x14ac:dyDescent="0.3">
      <c r="A50" s="42"/>
      <c r="B50" s="101" t="s">
        <v>20</v>
      </c>
      <c r="C50" s="250" t="str">
        <f>'Instruction -Anweisung  APPR'!B43</f>
        <v>Risk Management (Process FMEA) *</v>
      </c>
      <c r="D50" s="251"/>
      <c r="E50" s="252"/>
      <c r="F50" s="115"/>
      <c r="G50" s="116"/>
      <c r="H50" s="86"/>
      <c r="I50" s="40" t="str">
        <f ca="1">IF(ISBLANK(G50),"",(TODAY()-G50)*-1)</f>
        <v/>
      </c>
      <c r="J50" s="99"/>
    </row>
    <row r="51" spans="1:10" x14ac:dyDescent="0.3">
      <c r="A51" s="42"/>
      <c r="B51" s="101" t="s">
        <v>21</v>
      </c>
      <c r="C51" s="250" t="str">
        <f>'Instruction -Anweisung  APPR'!B49</f>
        <v>Production control plan *</v>
      </c>
      <c r="D51" s="251"/>
      <c r="E51" s="252"/>
      <c r="F51" s="115"/>
      <c r="G51" s="116"/>
      <c r="H51" s="86"/>
      <c r="I51" s="40" t="str">
        <f t="shared" ref="I51:I58" ca="1" si="3">IF(ISBLANK(G51),"",(TODAY()-G51)*-1)</f>
        <v/>
      </c>
      <c r="J51" s="99"/>
    </row>
    <row r="52" spans="1:10" x14ac:dyDescent="0.3">
      <c r="A52" s="42"/>
      <c r="B52" s="101" t="s">
        <v>22</v>
      </c>
      <c r="C52" s="250" t="str">
        <f>'Instruction -Anweisung  APPR'!B52</f>
        <v>Work, testing and procedural instructions</v>
      </c>
      <c r="D52" s="251"/>
      <c r="E52" s="252"/>
      <c r="F52" s="115"/>
      <c r="G52" s="116"/>
      <c r="H52" s="86"/>
      <c r="I52" s="40" t="str">
        <f ca="1">IF(ISBLANK(G52),"",(TODAY()-G52)*-1)</f>
        <v/>
      </c>
    </row>
    <row r="53" spans="1:10" x14ac:dyDescent="0.3">
      <c r="A53" s="42"/>
      <c r="B53" s="101" t="s">
        <v>23</v>
      </c>
      <c r="C53" s="250" t="str">
        <f>'Instruction -Anweisung  APPR'!B54</f>
        <v>Personnel resource planning (e.g. qualification matrix)</v>
      </c>
      <c r="D53" s="251"/>
      <c r="E53" s="252"/>
      <c r="F53" s="115"/>
      <c r="G53" s="116"/>
      <c r="H53" s="86"/>
      <c r="I53" s="40" t="str">
        <f ca="1">IF(ISBLANK(G53),"",(TODAY()-G53)*-1)</f>
        <v/>
      </c>
    </row>
    <row r="54" spans="1:10" x14ac:dyDescent="0.3">
      <c r="A54" s="42"/>
      <c r="B54" s="101" t="s">
        <v>24</v>
      </c>
      <c r="C54" s="250" t="str">
        <f>'Instruction -Anweisung  APPR'!B57</f>
        <v>Material resource planning</v>
      </c>
      <c r="D54" s="251"/>
      <c r="E54" s="252"/>
      <c r="F54" s="115"/>
      <c r="G54" s="116"/>
      <c r="H54" s="86"/>
      <c r="I54" s="40" t="str">
        <f t="shared" ca="1" si="3"/>
        <v/>
      </c>
    </row>
    <row r="55" spans="1:10" x14ac:dyDescent="0.3">
      <c r="A55" s="42"/>
      <c r="B55" s="101" t="s">
        <v>25</v>
      </c>
      <c r="C55" s="250" t="str">
        <f>'Instruction -Anweisung  APPR'!B59</f>
        <v>Selection and definition of unified test equipment</v>
      </c>
      <c r="D55" s="251"/>
      <c r="E55" s="252"/>
      <c r="F55" s="115"/>
      <c r="G55" s="116"/>
      <c r="H55" s="86"/>
      <c r="I55" s="40" t="str">
        <f t="shared" ca="1" si="3"/>
        <v/>
      </c>
    </row>
    <row r="56" spans="1:10" x14ac:dyDescent="0.3">
      <c r="A56" s="42"/>
      <c r="B56" s="101" t="s">
        <v>26</v>
      </c>
      <c r="C56" s="250" t="str">
        <f>'Instruction -Anweisung  APPR'!B62</f>
        <v>Process Stability</v>
      </c>
      <c r="D56" s="251"/>
      <c r="E56" s="252"/>
      <c r="F56" s="115"/>
      <c r="G56" s="116"/>
      <c r="H56" s="86"/>
      <c r="I56" s="40" t="str">
        <f ca="1">IF(ISBLANK(G56),"",(TODAY()-G56)*-1)</f>
        <v/>
      </c>
    </row>
    <row r="57" spans="1:10" x14ac:dyDescent="0.3">
      <c r="A57" s="42"/>
      <c r="B57" s="101" t="s">
        <v>27</v>
      </c>
      <c r="C57" s="250" t="str">
        <f>'Instruction -Anweisung  APPR'!B65</f>
        <v>Lessons Learrned (Quality, Project)</v>
      </c>
      <c r="D57" s="251"/>
      <c r="E57" s="252"/>
      <c r="F57" s="115"/>
      <c r="G57" s="116"/>
      <c r="H57" s="86"/>
      <c r="I57" s="40" t="str">
        <f ca="1">IF(ISBLANK(G57),"",(TODAY()-G57)*-1)</f>
        <v/>
      </c>
    </row>
    <row r="58" spans="1:10" ht="15" thickBot="1" x14ac:dyDescent="0.35">
      <c r="A58" s="42"/>
      <c r="B58" s="102" t="s">
        <v>28</v>
      </c>
      <c r="C58" s="259" t="str">
        <f>'Instruction -Anweisung  APPR'!B69</f>
        <v>Process Approval - (FSR) *</v>
      </c>
      <c r="D58" s="260"/>
      <c r="E58" s="261"/>
      <c r="F58" s="115"/>
      <c r="G58" s="116"/>
      <c r="H58" s="94"/>
      <c r="I58" s="40" t="str">
        <f t="shared" ca="1" si="3"/>
        <v/>
      </c>
    </row>
    <row r="59" spans="1:10" ht="15.75" customHeight="1" thickBot="1" x14ac:dyDescent="0.35">
      <c r="A59" s="42"/>
      <c r="B59" s="234" t="str">
        <f>IF('Instruction -Anweisung  APPR'!E4=1, "Element Erfüllungsgrad (%)","Element Fullfilment Degree (%)")</f>
        <v>Element Fullfilment Degree (%)</v>
      </c>
      <c r="C59" s="235"/>
      <c r="D59" s="235"/>
      <c r="E59" s="236"/>
      <c r="F59" s="79">
        <f>ROUNDDOWN(COUNTIF(F49:F58,"Finished")/COUNTIF(F49:F58,"&lt;&gt;*N/A")*100,0)</f>
        <v>0</v>
      </c>
      <c r="G59" s="262"/>
      <c r="H59" s="263"/>
    </row>
    <row r="60" spans="1:10" ht="14.25" customHeight="1" thickBot="1" x14ac:dyDescent="0.35">
      <c r="A60" s="42"/>
      <c r="B60" s="96"/>
      <c r="C60" s="96"/>
      <c r="D60" s="96"/>
      <c r="E60" s="96"/>
      <c r="F60" s="96"/>
      <c r="G60" s="96"/>
      <c r="H60" s="96"/>
      <c r="I60" s="67"/>
      <c r="J60" s="96"/>
    </row>
    <row r="61" spans="1:10" x14ac:dyDescent="0.3">
      <c r="A61" s="42"/>
      <c r="B61" s="264" t="str">
        <f>IF('Instruction -Anweisung  APPR'!E4=1, "Allgemeine Erfüllung des APPR","Overall Fulfilment of APPR")</f>
        <v>Overall Fulfilment of APPR</v>
      </c>
      <c r="C61" s="265"/>
      <c r="D61" s="265"/>
      <c r="E61" s="266"/>
      <c r="F61" s="270">
        <f>ROUNDDOWN(SUM(M22:M25)/(COUNTIF(M22:M25,"&lt;&gt;*N/A")),0)</f>
        <v>0</v>
      </c>
      <c r="G61" s="272"/>
      <c r="H61" s="273"/>
    </row>
    <row r="62" spans="1:10" ht="15" thickBot="1" x14ac:dyDescent="0.35">
      <c r="A62" s="42"/>
      <c r="B62" s="267"/>
      <c r="C62" s="268"/>
      <c r="D62" s="268"/>
      <c r="E62" s="269"/>
      <c r="F62" s="271"/>
      <c r="G62" s="274"/>
      <c r="H62" s="275"/>
    </row>
    <row r="63" spans="1:10" x14ac:dyDescent="0.3">
      <c r="A63" s="42"/>
      <c r="B63" s="42"/>
      <c r="C63" s="42"/>
      <c r="D63" s="42"/>
      <c r="E63" s="42"/>
      <c r="F63" s="42"/>
      <c r="G63" s="42"/>
      <c r="H63" s="42"/>
    </row>
    <row r="64" spans="1:10" x14ac:dyDescent="0.3">
      <c r="A64" s="42"/>
      <c r="B64" s="42"/>
      <c r="C64" s="42"/>
      <c r="D64" s="42"/>
      <c r="E64" s="42"/>
      <c r="F64" s="42"/>
      <c r="G64" s="42"/>
      <c r="H64" s="42"/>
    </row>
    <row r="65" spans="1:8" x14ac:dyDescent="0.3">
      <c r="A65" s="42"/>
      <c r="B65" s="42"/>
      <c r="C65" s="276" t="s">
        <v>43</v>
      </c>
      <c r="D65" s="276"/>
      <c r="E65" s="103"/>
      <c r="F65" s="42"/>
      <c r="G65" s="42"/>
      <c r="H65" s="42"/>
    </row>
    <row r="66" spans="1:8" x14ac:dyDescent="0.3">
      <c r="A66" s="42"/>
      <c r="B66" s="42"/>
      <c r="C66" s="104" t="s">
        <v>44</v>
      </c>
      <c r="D66" s="42"/>
      <c r="E66" s="42"/>
      <c r="F66" s="42"/>
      <c r="G66" s="42"/>
      <c r="H66" s="42"/>
    </row>
    <row r="67" spans="1:8" x14ac:dyDescent="0.3">
      <c r="A67" s="42"/>
      <c r="B67" s="42"/>
      <c r="C67" s="104" t="s">
        <v>45</v>
      </c>
      <c r="D67" s="42"/>
      <c r="E67" s="42"/>
      <c r="F67" s="42"/>
      <c r="G67" s="42"/>
      <c r="H67" s="42"/>
    </row>
    <row r="68" spans="1:8" x14ac:dyDescent="0.3">
      <c r="A68" s="42"/>
      <c r="B68" s="42"/>
      <c r="C68" s="104" t="s">
        <v>46</v>
      </c>
      <c r="D68" s="42"/>
      <c r="E68" s="42"/>
      <c r="F68" s="42"/>
      <c r="G68" s="42"/>
      <c r="H68" s="42"/>
    </row>
    <row r="69" spans="1:8" x14ac:dyDescent="0.3">
      <c r="A69" s="42"/>
      <c r="B69" s="42"/>
      <c r="C69" s="42"/>
      <c r="D69" s="42"/>
      <c r="E69" s="42"/>
      <c r="F69" s="42"/>
      <c r="G69" s="42"/>
      <c r="H69" s="42"/>
    </row>
    <row r="70" spans="1:8" x14ac:dyDescent="0.3">
      <c r="A70" s="42"/>
      <c r="B70" s="42"/>
      <c r="C70" s="42"/>
      <c r="D70" s="42"/>
      <c r="E70" s="42"/>
      <c r="F70" s="42"/>
      <c r="G70" s="42"/>
      <c r="H70" s="42"/>
    </row>
    <row r="71" spans="1:8" x14ac:dyDescent="0.3">
      <c r="A71" s="42"/>
      <c r="B71" s="42"/>
      <c r="C71" s="42"/>
      <c r="D71" s="42"/>
      <c r="E71" s="42"/>
      <c r="F71" s="42"/>
      <c r="G71" s="42"/>
      <c r="H71" s="42"/>
    </row>
    <row r="72" spans="1:8" x14ac:dyDescent="0.3">
      <c r="A72" s="42"/>
      <c r="B72" s="42"/>
      <c r="C72" s="42"/>
      <c r="D72" s="42"/>
      <c r="E72" s="42"/>
      <c r="F72" s="42"/>
      <c r="G72" s="42"/>
      <c r="H72" s="42"/>
    </row>
    <row r="73" spans="1:8" x14ac:dyDescent="0.3">
      <c r="A73" s="42"/>
      <c r="B73" s="42"/>
      <c r="C73" s="42"/>
      <c r="D73" s="42"/>
      <c r="E73" s="42"/>
      <c r="F73" s="42"/>
      <c r="G73" s="42"/>
      <c r="H73" s="42"/>
    </row>
    <row r="74" spans="1:8" x14ac:dyDescent="0.3">
      <c r="A74" s="42"/>
      <c r="B74" s="42"/>
      <c r="C74" s="42"/>
      <c r="D74" s="42"/>
      <c r="E74" s="42"/>
      <c r="F74" s="42"/>
      <c r="G74" s="42"/>
      <c r="H74" s="42"/>
    </row>
    <row r="75" spans="1:8" x14ac:dyDescent="0.3">
      <c r="A75" s="42"/>
      <c r="B75" s="42"/>
      <c r="C75" s="42"/>
      <c r="D75" s="42"/>
      <c r="E75" s="42"/>
      <c r="F75" s="42"/>
      <c r="G75" s="42"/>
      <c r="H75" s="42"/>
    </row>
    <row r="76" spans="1:8" x14ac:dyDescent="0.3">
      <c r="A76" s="42"/>
      <c r="B76" s="42"/>
      <c r="C76" s="42"/>
      <c r="D76" s="42"/>
      <c r="E76" s="42"/>
      <c r="F76" s="42"/>
      <c r="G76" s="42"/>
      <c r="H76" s="42"/>
    </row>
    <row r="77" spans="1:8" x14ac:dyDescent="0.3">
      <c r="A77" s="42"/>
      <c r="B77" s="42"/>
      <c r="C77" s="42"/>
      <c r="D77" s="42"/>
      <c r="E77" s="42"/>
      <c r="F77" s="42"/>
      <c r="G77" s="42"/>
      <c r="H77" s="42"/>
    </row>
    <row r="78" spans="1:8" x14ac:dyDescent="0.3">
      <c r="A78" s="42"/>
      <c r="B78" s="42"/>
      <c r="C78" s="42"/>
      <c r="D78" s="42"/>
      <c r="E78" s="42"/>
      <c r="F78" s="42"/>
      <c r="G78" s="42"/>
      <c r="H78" s="42"/>
    </row>
    <row r="79" spans="1:8" x14ac:dyDescent="0.3">
      <c r="A79" s="42"/>
      <c r="B79" s="42"/>
      <c r="C79" s="42"/>
      <c r="D79" s="42"/>
      <c r="E79" s="42"/>
      <c r="F79" s="42"/>
      <c r="G79" s="42"/>
      <c r="H79" s="42"/>
    </row>
    <row r="80" spans="1:8" x14ac:dyDescent="0.3">
      <c r="A80" s="42"/>
      <c r="B80" s="42"/>
      <c r="C80" s="42"/>
      <c r="D80" s="42"/>
      <c r="E80" s="42"/>
      <c r="F80" s="42"/>
      <c r="G80" s="42"/>
      <c r="H80" s="42"/>
    </row>
    <row r="81" spans="1:8" x14ac:dyDescent="0.3">
      <c r="A81" s="42"/>
      <c r="B81" s="42"/>
      <c r="C81" s="42"/>
      <c r="D81" s="42"/>
      <c r="E81" s="42"/>
      <c r="F81" s="42"/>
      <c r="G81" s="42"/>
      <c r="H81" s="42"/>
    </row>
    <row r="82" spans="1:8" x14ac:dyDescent="0.3">
      <c r="A82" s="42"/>
      <c r="B82" s="42"/>
      <c r="C82" s="42"/>
      <c r="D82" s="42"/>
      <c r="E82" s="42"/>
      <c r="F82" s="42"/>
      <c r="G82" s="42"/>
      <c r="H82" s="42"/>
    </row>
    <row r="83" spans="1:8" x14ac:dyDescent="0.3">
      <c r="A83" s="42"/>
      <c r="B83" s="42"/>
      <c r="C83" s="42"/>
      <c r="D83" s="42"/>
      <c r="E83" s="42"/>
      <c r="F83" s="42"/>
      <c r="G83" s="42"/>
      <c r="H83" s="42"/>
    </row>
    <row r="84" spans="1:8" x14ac:dyDescent="0.3">
      <c r="A84" s="42"/>
      <c r="B84" s="42"/>
      <c r="C84" s="42"/>
      <c r="D84" s="42"/>
      <c r="E84" s="42"/>
      <c r="F84" s="42"/>
      <c r="G84" s="42"/>
      <c r="H84" s="42"/>
    </row>
    <row r="85" spans="1:8" x14ac:dyDescent="0.3">
      <c r="A85" s="42"/>
      <c r="B85" s="42"/>
      <c r="C85" s="42"/>
      <c r="D85" s="42"/>
      <c r="E85" s="42"/>
      <c r="F85" s="42"/>
      <c r="G85" s="42"/>
      <c r="H85" s="42"/>
    </row>
    <row r="86" spans="1:8" x14ac:dyDescent="0.3">
      <c r="A86" s="42"/>
      <c r="B86" s="42"/>
      <c r="C86" s="42"/>
      <c r="D86" s="42"/>
      <c r="E86" s="42"/>
      <c r="F86" s="42"/>
      <c r="G86" s="42"/>
      <c r="H86" s="42"/>
    </row>
    <row r="87" spans="1:8" x14ac:dyDescent="0.3">
      <c r="A87" s="42"/>
      <c r="B87" s="42"/>
      <c r="C87" s="42"/>
      <c r="D87" s="42"/>
      <c r="E87" s="42"/>
      <c r="F87" s="42"/>
      <c r="G87" s="42"/>
      <c r="H87" s="42"/>
    </row>
    <row r="88" spans="1:8" x14ac:dyDescent="0.3">
      <c r="A88" s="42"/>
      <c r="B88" s="42"/>
      <c r="C88" s="42"/>
      <c r="D88" s="42"/>
      <c r="E88" s="42"/>
      <c r="F88" s="42"/>
      <c r="G88" s="42"/>
      <c r="H88" s="42"/>
    </row>
    <row r="89" spans="1:8" x14ac:dyDescent="0.3">
      <c r="A89" s="42"/>
      <c r="B89" s="42"/>
      <c r="C89" s="42"/>
      <c r="D89" s="42"/>
      <c r="E89" s="42"/>
      <c r="F89" s="42"/>
      <c r="G89" s="42"/>
      <c r="H89" s="42"/>
    </row>
    <row r="90" spans="1:8" x14ac:dyDescent="0.3">
      <c r="A90" s="42"/>
      <c r="B90" s="42"/>
      <c r="C90" s="42"/>
      <c r="D90" s="42"/>
      <c r="E90" s="42"/>
      <c r="F90" s="42"/>
      <c r="G90" s="42"/>
      <c r="H90" s="42"/>
    </row>
    <row r="91" spans="1:8" x14ac:dyDescent="0.3">
      <c r="A91" s="42"/>
      <c r="B91" s="42"/>
      <c r="C91" s="42"/>
      <c r="D91" s="42"/>
      <c r="E91" s="42"/>
      <c r="F91" s="42"/>
      <c r="G91" s="42"/>
      <c r="H91" s="42"/>
    </row>
    <row r="92" spans="1:8" x14ac:dyDescent="0.3">
      <c r="A92" s="42"/>
      <c r="B92" s="42"/>
      <c r="C92" s="42"/>
      <c r="D92" s="42"/>
      <c r="E92" s="42"/>
      <c r="F92" s="42"/>
      <c r="G92" s="42"/>
      <c r="H92" s="42"/>
    </row>
    <row r="93" spans="1:8" x14ac:dyDescent="0.3">
      <c r="A93" s="42"/>
      <c r="B93" s="42"/>
      <c r="C93" s="42"/>
      <c r="D93" s="42"/>
      <c r="E93" s="42"/>
      <c r="F93" s="42"/>
      <c r="G93" s="42"/>
      <c r="H93" s="42"/>
    </row>
    <row r="94" spans="1:8" x14ac:dyDescent="0.3">
      <c r="A94" s="42"/>
      <c r="B94" s="42"/>
      <c r="C94" s="42"/>
      <c r="D94" s="42"/>
      <c r="E94" s="42"/>
      <c r="F94" s="42"/>
      <c r="G94" s="42"/>
      <c r="H94" s="42"/>
    </row>
    <row r="95" spans="1:8" x14ac:dyDescent="0.3">
      <c r="A95" s="42"/>
      <c r="B95" s="42"/>
      <c r="C95" s="42"/>
      <c r="D95" s="42"/>
      <c r="E95" s="42"/>
      <c r="F95" s="42"/>
      <c r="G95" s="42"/>
      <c r="H95" s="42"/>
    </row>
    <row r="96" spans="1:8" x14ac:dyDescent="0.3">
      <c r="A96" s="42"/>
      <c r="B96" s="42"/>
      <c r="C96" s="42"/>
      <c r="D96" s="42"/>
      <c r="E96" s="42"/>
      <c r="F96" s="42"/>
      <c r="G96" s="42"/>
      <c r="H96" s="42"/>
    </row>
    <row r="97" spans="1:8" x14ac:dyDescent="0.3">
      <c r="A97" s="42"/>
      <c r="B97" s="42"/>
      <c r="C97" s="42"/>
      <c r="D97" s="42"/>
      <c r="E97" s="42"/>
      <c r="F97" s="42"/>
      <c r="G97" s="42"/>
      <c r="H97" s="42"/>
    </row>
    <row r="98" spans="1:8" x14ac:dyDescent="0.3">
      <c r="A98" s="42"/>
      <c r="B98" s="42"/>
      <c r="C98" s="42"/>
      <c r="D98" s="42"/>
      <c r="E98" s="42"/>
      <c r="F98" s="42"/>
      <c r="G98" s="42"/>
      <c r="H98" s="42"/>
    </row>
    <row r="99" spans="1:8" x14ac:dyDescent="0.3">
      <c r="A99" s="42"/>
      <c r="B99" s="42"/>
      <c r="C99" s="42"/>
      <c r="D99" s="42"/>
      <c r="E99" s="42"/>
      <c r="F99" s="42"/>
      <c r="G99" s="42"/>
      <c r="H99" s="42"/>
    </row>
    <row r="100" spans="1:8" x14ac:dyDescent="0.3">
      <c r="A100" s="42"/>
      <c r="B100" s="42"/>
      <c r="C100" s="42"/>
      <c r="D100" s="42"/>
      <c r="E100" s="42"/>
      <c r="F100" s="42"/>
      <c r="G100" s="42"/>
      <c r="H100" s="42"/>
    </row>
    <row r="101" spans="1:8" x14ac:dyDescent="0.3">
      <c r="A101" s="42"/>
      <c r="B101" s="42"/>
      <c r="C101" s="42"/>
      <c r="D101" s="42"/>
      <c r="E101" s="42"/>
      <c r="F101" s="42"/>
      <c r="G101" s="42"/>
      <c r="H101" s="42"/>
    </row>
    <row r="102" spans="1:8" x14ac:dyDescent="0.3">
      <c r="A102" s="42"/>
      <c r="B102" s="42"/>
      <c r="C102" s="42"/>
      <c r="D102" s="42"/>
      <c r="E102" s="42"/>
      <c r="F102" s="42"/>
      <c r="G102" s="42"/>
      <c r="H102" s="42"/>
    </row>
    <row r="103" spans="1:8" x14ac:dyDescent="0.3">
      <c r="A103" s="42"/>
      <c r="B103" s="42"/>
      <c r="C103" s="42"/>
      <c r="D103" s="42"/>
      <c r="E103" s="42"/>
      <c r="F103" s="42"/>
      <c r="G103" s="42"/>
      <c r="H103" s="42"/>
    </row>
    <row r="104" spans="1:8" x14ac:dyDescent="0.3">
      <c r="A104" s="42"/>
      <c r="B104" s="42"/>
      <c r="C104" s="42"/>
      <c r="D104" s="42"/>
      <c r="E104" s="42"/>
      <c r="F104" s="42"/>
      <c r="G104" s="42"/>
      <c r="H104" s="42"/>
    </row>
    <row r="105" spans="1:8" x14ac:dyDescent="0.3">
      <c r="A105" s="42"/>
      <c r="B105" s="42"/>
      <c r="C105" s="42"/>
      <c r="D105" s="42"/>
      <c r="E105" s="42"/>
      <c r="F105" s="42"/>
      <c r="G105" s="42"/>
      <c r="H105" s="42"/>
    </row>
    <row r="106" spans="1:8" x14ac:dyDescent="0.3">
      <c r="A106" s="42"/>
      <c r="B106" s="42"/>
      <c r="C106" s="42"/>
      <c r="D106" s="42"/>
      <c r="E106" s="42"/>
      <c r="F106" s="42"/>
      <c r="G106" s="42"/>
      <c r="H106" s="42"/>
    </row>
  </sheetData>
  <sheetProtection algorithmName="SHA-512" hashValue="K1ZnCl+eD1gOnLQuJGW5DqitwKI5GEKkPf2QbCDznJ6XFxv5TXxW8mCJfgNhLW660AY1bJaz4UNWKbp1T4JU+g==" saltValue="e97wOCR5IAWDeTJEiA0ahQ==" spinCount="100000" sheet="1" formatCells="0" formatColumns="0" formatRows="0"/>
  <mergeCells count="72">
    <mergeCell ref="G59:H59"/>
    <mergeCell ref="B61:E62"/>
    <mergeCell ref="F61:F62"/>
    <mergeCell ref="G61:H62"/>
    <mergeCell ref="C65:D65"/>
    <mergeCell ref="B59:E59"/>
    <mergeCell ref="C54:E54"/>
    <mergeCell ref="C55:E55"/>
    <mergeCell ref="C56:E56"/>
    <mergeCell ref="C57:E57"/>
    <mergeCell ref="C58:E58"/>
    <mergeCell ref="C53:E53"/>
    <mergeCell ref="C42:E42"/>
    <mergeCell ref="C43:E43"/>
    <mergeCell ref="C44:E44"/>
    <mergeCell ref="C45:E45"/>
    <mergeCell ref="B46:E46"/>
    <mergeCell ref="C48:E48"/>
    <mergeCell ref="C49:E49"/>
    <mergeCell ref="C50:E50"/>
    <mergeCell ref="C51:E51"/>
    <mergeCell ref="C52:E52"/>
    <mergeCell ref="G46:H46"/>
    <mergeCell ref="G35:H35"/>
    <mergeCell ref="C37:E37"/>
    <mergeCell ref="C38:E38"/>
    <mergeCell ref="C39:E39"/>
    <mergeCell ref="C40:E40"/>
    <mergeCell ref="C41:E41"/>
    <mergeCell ref="B35:E35"/>
    <mergeCell ref="C30:E30"/>
    <mergeCell ref="C31:E31"/>
    <mergeCell ref="C32:E32"/>
    <mergeCell ref="C33:E33"/>
    <mergeCell ref="C34:E34"/>
    <mergeCell ref="C29:E29"/>
    <mergeCell ref="B17:C17"/>
    <mergeCell ref="E17:F17"/>
    <mergeCell ref="B19:H20"/>
    <mergeCell ref="C21:E21"/>
    <mergeCell ref="C22:E22"/>
    <mergeCell ref="C23:E23"/>
    <mergeCell ref="C24:E24"/>
    <mergeCell ref="C25:E25"/>
    <mergeCell ref="B26:E26"/>
    <mergeCell ref="G26:H26"/>
    <mergeCell ref="C28:E28"/>
    <mergeCell ref="B14:C14"/>
    <mergeCell ref="E14:F14"/>
    <mergeCell ref="B15:C15"/>
    <mergeCell ref="E15:F15"/>
    <mergeCell ref="B16:C16"/>
    <mergeCell ref="E16:F16"/>
    <mergeCell ref="B13:C13"/>
    <mergeCell ref="E13:F13"/>
    <mergeCell ref="B6:C6"/>
    <mergeCell ref="D6:F6"/>
    <mergeCell ref="B7:C7"/>
    <mergeCell ref="B8:C8"/>
    <mergeCell ref="B9:C9"/>
    <mergeCell ref="D9:F9"/>
    <mergeCell ref="B10:H10"/>
    <mergeCell ref="B11:C11"/>
    <mergeCell ref="E11:F11"/>
    <mergeCell ref="B12:C12"/>
    <mergeCell ref="E12:F12"/>
    <mergeCell ref="B2:H2"/>
    <mergeCell ref="B3:H3"/>
    <mergeCell ref="B4:F4"/>
    <mergeCell ref="G4:H4"/>
    <mergeCell ref="B5:C5"/>
    <mergeCell ref="D5:F5"/>
  </mergeCells>
  <conditionalFormatting sqref="G2">
    <cfRule type="expression" dxfId="57" priority="75">
      <formula>AND($I$23&gt;=1,$I$23&lt;8)</formula>
    </cfRule>
  </conditionalFormatting>
  <conditionalFormatting sqref="G22">
    <cfRule type="expression" dxfId="56" priority="78" stopIfTrue="1">
      <formula>$F$22="Finished"</formula>
    </cfRule>
    <cfRule type="expression" dxfId="55" priority="79" stopIfTrue="1">
      <formula>AND($I$22&gt;=1,$I$22&lt;8)</formula>
    </cfRule>
  </conditionalFormatting>
  <conditionalFormatting sqref="G22:G25 G29:G34 G38:G45 G49:G58">
    <cfRule type="cellIs" dxfId="54" priority="88" stopIfTrue="1" operator="lessThan">
      <formula>$J$1</formula>
    </cfRule>
  </conditionalFormatting>
  <conditionalFormatting sqref="G23">
    <cfRule type="expression" dxfId="53" priority="74" stopIfTrue="1">
      <formula>$F$23="Finished"</formula>
    </cfRule>
    <cfRule type="expression" dxfId="52" priority="80" stopIfTrue="1">
      <formula>AND($I$23&gt;=1,$I$23&lt;8)</formula>
    </cfRule>
  </conditionalFormatting>
  <conditionalFormatting sqref="G24">
    <cfRule type="expression" dxfId="51" priority="76" stopIfTrue="1">
      <formula>AND($I$24&gt;=1,$I$24&lt;8)</formula>
    </cfRule>
    <cfRule type="expression" dxfId="50" priority="73" stopIfTrue="1">
      <formula>$F$24="Finished"</formula>
    </cfRule>
  </conditionalFormatting>
  <conditionalFormatting sqref="G25">
    <cfRule type="expression" dxfId="49" priority="77" stopIfTrue="1">
      <formula>AND($I$25&gt;=1,$I$25&lt;8)</formula>
    </cfRule>
    <cfRule type="expression" dxfId="48" priority="72" stopIfTrue="1">
      <formula>$F$25="Finished"</formula>
    </cfRule>
  </conditionalFormatting>
  <conditionalFormatting sqref="G29">
    <cfRule type="expression" dxfId="47" priority="71" stopIfTrue="1">
      <formula>AND($I$29&gt;=1,$I$29&lt;8)</formula>
    </cfRule>
    <cfRule type="expression" dxfId="46" priority="47" stopIfTrue="1">
      <formula>$F$29="Finished"</formula>
    </cfRule>
  </conditionalFormatting>
  <conditionalFormatting sqref="G30">
    <cfRule type="expression" dxfId="45" priority="70" stopIfTrue="1">
      <formula>AND($I$30&gt;=1,$I$30&lt;8)</formula>
    </cfRule>
    <cfRule type="expression" dxfId="44" priority="46" stopIfTrue="1">
      <formula>$F$30="Finished"</formula>
    </cfRule>
  </conditionalFormatting>
  <conditionalFormatting sqref="G31">
    <cfRule type="expression" dxfId="43" priority="69" stopIfTrue="1">
      <formula>AND($I$31&gt;=1,$I$31&lt;8)</formula>
    </cfRule>
    <cfRule type="expression" dxfId="42" priority="45" stopIfTrue="1">
      <formula>$F$31="Finished"</formula>
    </cfRule>
  </conditionalFormatting>
  <conditionalFormatting sqref="G32">
    <cfRule type="expression" dxfId="41" priority="44" stopIfTrue="1">
      <formula>$F$32="Finished"</formula>
    </cfRule>
    <cfRule type="expression" dxfId="40" priority="68" stopIfTrue="1">
      <formula>AND($I$32&gt;=1,$I$32&lt;8)</formula>
    </cfRule>
  </conditionalFormatting>
  <conditionalFormatting sqref="G33">
    <cfRule type="expression" dxfId="39" priority="67" stopIfTrue="1">
      <formula>AND($I$33&gt;=1,$I$33&lt;8)</formula>
    </cfRule>
    <cfRule type="expression" dxfId="38" priority="43" stopIfTrue="1">
      <formula>$F$33="Finished"</formula>
    </cfRule>
  </conditionalFormatting>
  <conditionalFormatting sqref="G34">
    <cfRule type="expression" dxfId="37" priority="66" stopIfTrue="1">
      <formula>AND($I$34&gt;=1,$I$34&lt;8)</formula>
    </cfRule>
    <cfRule type="expression" dxfId="36" priority="42" stopIfTrue="1">
      <formula>$F$34="Finished"</formula>
    </cfRule>
  </conditionalFormatting>
  <conditionalFormatting sqref="G38">
    <cfRule type="expression" dxfId="35" priority="41" stopIfTrue="1">
      <formula>$F$38="Finished"</formula>
    </cfRule>
    <cfRule type="expression" dxfId="34" priority="65" stopIfTrue="1">
      <formula>AND($I$38&gt;=1,$I$38&lt;8)</formula>
    </cfRule>
  </conditionalFormatting>
  <conditionalFormatting sqref="G39">
    <cfRule type="expression" dxfId="33" priority="40" stopIfTrue="1">
      <formula>$F$39="Finished"</formula>
    </cfRule>
    <cfRule type="expression" dxfId="32" priority="64" stopIfTrue="1">
      <formula>AND($I$39&gt;=1,$I$39&lt;8)</formula>
    </cfRule>
  </conditionalFormatting>
  <conditionalFormatting sqref="G40">
    <cfRule type="expression" dxfId="31" priority="39" stopIfTrue="1">
      <formula>$F$40="Finished"</formula>
    </cfRule>
    <cfRule type="expression" dxfId="30" priority="63" stopIfTrue="1">
      <formula>AND($I$40&gt;=1,$I$40&lt;8)</formula>
    </cfRule>
  </conditionalFormatting>
  <conditionalFormatting sqref="G41">
    <cfRule type="expression" dxfId="29" priority="38" stopIfTrue="1">
      <formula>$F$41="Finished"</formula>
    </cfRule>
    <cfRule type="expression" dxfId="28" priority="62" stopIfTrue="1">
      <formula>AND($I$41&gt;=1,$I$41&lt;8)</formula>
    </cfRule>
  </conditionalFormatting>
  <conditionalFormatting sqref="G42">
    <cfRule type="expression" dxfId="27" priority="61" stopIfTrue="1">
      <formula>AND($I$42&gt;=1,$I$42&lt;8)</formula>
    </cfRule>
    <cfRule type="expression" dxfId="26" priority="37" stopIfTrue="1">
      <formula>$F$42="Finished"</formula>
    </cfRule>
  </conditionalFormatting>
  <conditionalFormatting sqref="G43">
    <cfRule type="expression" dxfId="25" priority="36" stopIfTrue="1">
      <formula>$F$43="Finished"</formula>
    </cfRule>
    <cfRule type="expression" dxfId="24" priority="60" stopIfTrue="1">
      <formula>AND($I$43&gt;=1,$I$43&lt;8)</formula>
    </cfRule>
  </conditionalFormatting>
  <conditionalFormatting sqref="G44">
    <cfRule type="expression" dxfId="23" priority="59" stopIfTrue="1">
      <formula>AND($I$44&gt;=1,$I$44&lt;8)</formula>
    </cfRule>
    <cfRule type="expression" dxfId="22" priority="35" stopIfTrue="1">
      <formula>$F$44="Finished"</formula>
    </cfRule>
  </conditionalFormatting>
  <conditionalFormatting sqref="G45">
    <cfRule type="expression" dxfId="21" priority="58" stopIfTrue="1">
      <formula>AND($I$45&gt;=1,$I$45&lt;8)</formula>
    </cfRule>
    <cfRule type="expression" dxfId="20" priority="34" stopIfTrue="1">
      <formula>$F$45="Finished"</formula>
    </cfRule>
  </conditionalFormatting>
  <conditionalFormatting sqref="G49">
    <cfRule type="expression" dxfId="19" priority="33" stopIfTrue="1">
      <formula>$F$49="Finished"</formula>
    </cfRule>
    <cfRule type="expression" dxfId="18" priority="57" stopIfTrue="1">
      <formula>AND($I$49&gt;=1,$I$49&lt;8)</formula>
    </cfRule>
  </conditionalFormatting>
  <conditionalFormatting sqref="G50">
    <cfRule type="expression" dxfId="17" priority="32" stopIfTrue="1">
      <formula>$F$50="Finished"</formula>
    </cfRule>
    <cfRule type="expression" dxfId="16" priority="56" stopIfTrue="1">
      <formula>AND($I$50&gt;=1,$I$50&lt;8)</formula>
    </cfRule>
  </conditionalFormatting>
  <conditionalFormatting sqref="G51">
    <cfRule type="expression" dxfId="15" priority="31" stopIfTrue="1">
      <formula>$F$51="Finished"</formula>
    </cfRule>
    <cfRule type="expression" dxfId="14" priority="55" stopIfTrue="1">
      <formula>AND($I$51&gt;=1,$I$51&lt;8)</formula>
    </cfRule>
  </conditionalFormatting>
  <conditionalFormatting sqref="G52">
    <cfRule type="expression" dxfId="13" priority="30" stopIfTrue="1">
      <formula>$F$52="Finished"</formula>
    </cfRule>
    <cfRule type="expression" dxfId="12" priority="54" stopIfTrue="1">
      <formula>AND($I$52&gt;=1,$I$52&lt;8)</formula>
    </cfRule>
  </conditionalFormatting>
  <conditionalFormatting sqref="G53">
    <cfRule type="expression" dxfId="11" priority="53" stopIfTrue="1">
      <formula>AND($I$53&gt;=1,$I$53&lt;8)</formula>
    </cfRule>
    <cfRule type="expression" dxfId="10" priority="29" stopIfTrue="1">
      <formula>$F$53="Finished"</formula>
    </cfRule>
  </conditionalFormatting>
  <conditionalFormatting sqref="G54">
    <cfRule type="expression" dxfId="9" priority="52" stopIfTrue="1">
      <formula>AND($I$54&gt;=1,$I$54&lt;8)</formula>
    </cfRule>
    <cfRule type="expression" dxfId="8" priority="28" stopIfTrue="1">
      <formula>$F$54="Finished"</formula>
    </cfRule>
  </conditionalFormatting>
  <conditionalFormatting sqref="G55">
    <cfRule type="expression" dxfId="7" priority="51" stopIfTrue="1">
      <formula>AND($I$55&gt;=1,$I$55&lt;8)</formula>
    </cfRule>
    <cfRule type="expression" dxfId="6" priority="27" stopIfTrue="1">
      <formula>$F$55="Finished"</formula>
    </cfRule>
  </conditionalFormatting>
  <conditionalFormatting sqref="G56">
    <cfRule type="expression" dxfId="5" priority="50" stopIfTrue="1">
      <formula>AND($I$56&gt;=1,$I$56&lt;8)</formula>
    </cfRule>
    <cfRule type="expression" dxfId="4" priority="26" stopIfTrue="1">
      <formula>$F$56="Finished"</formula>
    </cfRule>
  </conditionalFormatting>
  <conditionalFormatting sqref="G57">
    <cfRule type="expression" dxfId="3" priority="49" stopIfTrue="1">
      <formula>AND($I$57&gt;=1,$I$57&lt;8)</formula>
    </cfRule>
    <cfRule type="expression" dxfId="2" priority="25" stopIfTrue="1">
      <formula>$F$57="Finished"</formula>
    </cfRule>
  </conditionalFormatting>
  <conditionalFormatting sqref="G58">
    <cfRule type="expression" dxfId="1" priority="48" stopIfTrue="1">
      <formula>AND($I$58&gt;=1,$I$58&lt;8)</formula>
    </cfRule>
    <cfRule type="expression" dxfId="0" priority="24" stopIfTrue="1">
      <formula>$F$58="Finished"</formula>
    </cfRule>
  </conditionalFormatting>
  <conditionalFormatting sqref="H22">
    <cfRule type="containsBlanks" priority="81">
      <formula>LEN(TRIM(H22))=0</formula>
    </cfRule>
  </conditionalFormatting>
  <dataValidations count="2">
    <dataValidation type="list" allowBlank="1" showInputMessage="1" showErrorMessage="1" sqref="F29:F34 F49:F58 F38:F45 F22:F25" xr:uid="{7D36CE73-3A5A-4AEB-8CB2-AB6B875EB458}">
      <formula1>$L$22:$L$25</formula1>
    </dataValidation>
    <dataValidation allowBlank="1" showInputMessage="1" showErrorMessage="1" sqref="G22 F36:H36 G52" xr:uid="{227203CC-8206-4766-A0D9-4C8B0475D5A8}"/>
  </dataValidations>
  <pageMargins left="0.25" right="0.25" top="0.75" bottom="0.75" header="0.3" footer="0.3"/>
  <pageSetup paperSize="9" scale="75" orientation="portrait" r:id="rId1"/>
  <headerFooter>
    <oddHeader>&amp;L&amp;12&amp;U&amp;F&amp;R&amp;G</oddHeader>
    <oddFooter>&amp;L&amp;9&amp;D&amp;C&amp;9Creator: Torsten Kastel
version: 1.0&amp;R&amp;9&amp;N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106F1-05CF-434E-BD15-A147E9FB1233}">
  <sheetPr>
    <pageSetUpPr fitToPage="1"/>
  </sheetPr>
  <dimension ref="A1:G33"/>
  <sheetViews>
    <sheetView zoomScaleNormal="100" workbookViewId="0">
      <selection activeCell="I24" sqref="I24"/>
    </sheetView>
  </sheetViews>
  <sheetFormatPr baseColWidth="10" defaultColWidth="11.5546875" defaultRowHeight="14.4" x14ac:dyDescent="0.3"/>
  <cols>
    <col min="1" max="1" width="3.109375" style="1" customWidth="1"/>
    <col min="2" max="2" width="15.6640625" style="1" customWidth="1"/>
    <col min="3" max="3" width="6.88671875" style="1" customWidth="1"/>
    <col min="4" max="4" width="57.88671875" style="1" customWidth="1"/>
    <col min="5" max="5" width="20.33203125" style="1" customWidth="1"/>
    <col min="6" max="6" width="22.88671875" style="1" customWidth="1"/>
    <col min="7" max="7" width="19.6640625" style="1" customWidth="1"/>
    <col min="8" max="16375" width="11.5546875" style="1"/>
    <col min="16376" max="16376" width="11.5546875" style="1" bestFit="1" customWidth="1"/>
    <col min="16377" max="16384" width="11.5546875" style="1"/>
  </cols>
  <sheetData>
    <row r="1" spans="1:7" ht="15" thickBot="1" x14ac:dyDescent="0.35">
      <c r="B1" s="39"/>
      <c r="C1" s="39"/>
      <c r="D1" s="39"/>
      <c r="E1" s="39"/>
      <c r="F1" s="39"/>
      <c r="G1" s="39"/>
    </row>
    <row r="2" spans="1:7" ht="20.25" customHeight="1" thickBot="1" x14ac:dyDescent="0.35">
      <c r="B2" s="174" t="str">
        <f>IF('Instruction -Anweisung  APPR'!E4=1, "AKTIONSLISTE für den APPR-Bericht","ACTION LIST FOR APPR Report")</f>
        <v>ACTION LIST FOR APPR Report</v>
      </c>
      <c r="C2" s="277"/>
      <c r="D2" s="277"/>
      <c r="E2" s="277"/>
      <c r="F2" s="277"/>
      <c r="G2" s="278"/>
    </row>
    <row r="3" spans="1:7" ht="14.25" customHeight="1" thickBot="1" x14ac:dyDescent="0.35">
      <c r="A3" s="42"/>
      <c r="B3" s="279"/>
      <c r="C3" s="279"/>
      <c r="D3" s="279"/>
      <c r="E3" s="279"/>
      <c r="F3" s="279"/>
      <c r="G3" s="279"/>
    </row>
    <row r="4" spans="1:7" ht="14.25" customHeight="1" thickBot="1" x14ac:dyDescent="0.35">
      <c r="A4" s="42"/>
      <c r="B4" s="280" t="str">
        <f>IF('Instruction -Anweisung  APPR'!E4=1, "Lieferant Informationen","Supplier Information")</f>
        <v>Supplier Information</v>
      </c>
      <c r="C4" s="281"/>
      <c r="D4" s="282"/>
      <c r="E4" s="283" t="str">
        <f>IF('Instruction -Anweisung  APPR'!E4=1, "Produkt Informationen","Product Information")</f>
        <v>Product Information</v>
      </c>
      <c r="F4" s="283"/>
      <c r="G4" s="284"/>
    </row>
    <row r="5" spans="1:7" x14ac:dyDescent="0.3">
      <c r="A5" s="42"/>
      <c r="B5" s="285" t="str">
        <f>IF('Instruction -Anweisung  APPR'!E4=1, "Name, Lieferant: "," Supplier-Name")</f>
        <v xml:space="preserve"> Supplier-Name</v>
      </c>
      <c r="C5" s="286"/>
      <c r="D5" s="105" t="str">
        <f>IF(ISBLANK('APPR Report'!D5),"",'APPR Report'!D5)</f>
        <v/>
      </c>
      <c r="E5" s="35" t="str">
        <f>IF('Instruction -Anweisung  APPR'!E4=1, "Name, Produkt:","Product-Name")</f>
        <v>Product-Name</v>
      </c>
      <c r="F5" s="287" t="str">
        <f>IF(ISBLANK('APPR Report'!H5),"",'APPR Report'!H5)</f>
        <v/>
      </c>
      <c r="G5" s="288"/>
    </row>
    <row r="6" spans="1:7" x14ac:dyDescent="0.3">
      <c r="A6" s="42"/>
      <c r="B6" s="189" t="str">
        <f>IF('Instruction -Anweisung  APPR'!E4=1, "SAP-Lieferantencode"," SAP Supplier Code")</f>
        <v xml:space="preserve"> SAP Supplier Code</v>
      </c>
      <c r="C6" s="190"/>
      <c r="D6" s="106" t="str">
        <f>IF(ISBLANK('APPR Report'!D6),"",'APPR Report'!D6)</f>
        <v/>
      </c>
      <c r="E6" s="48" t="str">
        <f>IF('Instruction -Anweisung  APPR'!E4=1, "SAP Artikle-Nr","SAP Article-Nr")</f>
        <v>SAP Article-Nr</v>
      </c>
      <c r="F6" s="291" t="str">
        <f>IF(ISBLANK('APPR Report'!H6),"",'APPR Report'!H6)</f>
        <v/>
      </c>
      <c r="G6" s="292"/>
    </row>
    <row r="7" spans="1:7" ht="24" customHeight="1" x14ac:dyDescent="0.3">
      <c r="A7" s="42"/>
      <c r="B7" s="189" t="str">
        <f>IF('Instruction -Anweisung  APPR'!E4=1, "Bestellung Prototypen","Order Prototypes")</f>
        <v>Order Prototypes</v>
      </c>
      <c r="C7" s="190"/>
      <c r="D7" s="106" t="str">
        <f>IF(ISBLANK('APPR Report'!D7),"",'APPR Report'!D7)</f>
        <v/>
      </c>
      <c r="E7" s="293" t="str">
        <f>IF('Instruction -Anweisung  APPR'!E4=1, "Zeichnungs &amp; Revisionsnummer","Drawing and Revision Nunber")</f>
        <v>Drawing and Revision Nunber</v>
      </c>
      <c r="F7" s="291" t="str">
        <f>IF(ISBLANK('APPR Report'!H7),"",'APPR Report'!H7)</f>
        <v/>
      </c>
      <c r="G7" s="292"/>
    </row>
    <row r="8" spans="1:7" x14ac:dyDescent="0.3">
      <c r="A8" s="42"/>
      <c r="B8" s="189" t="str">
        <f>IF('Instruction -Anweisung  APPR'!E4=1, "Datum","Date")</f>
        <v>Date</v>
      </c>
      <c r="C8" s="190"/>
      <c r="D8" s="107" t="str">
        <f>IF(ISBLANK('APPR Report'!F7),"",'APPR Report'!F7)</f>
        <v/>
      </c>
      <c r="E8" s="293"/>
      <c r="F8" s="291"/>
      <c r="G8" s="292"/>
    </row>
    <row r="9" spans="1:7" ht="26.25" customHeight="1" x14ac:dyDescent="0.3">
      <c r="A9" s="42"/>
      <c r="B9" s="189" t="str">
        <f>IF('Instruction -Anweisung  APPR'!E4=1, "Bestellung Produktqualifikation","Order Product Qualification")</f>
        <v>Order Product Qualification</v>
      </c>
      <c r="C9" s="190"/>
      <c r="D9" s="106" t="str">
        <f>IF(ISBLANK('APPR Report'!D8),"",'APPR Report'!D8)</f>
        <v/>
      </c>
      <c r="E9" s="293" t="str">
        <f>IF('Instruction -Anweisung  APPR'!E4=1, "Datum der Zeichnung","Date of drawing")</f>
        <v>Date of drawing</v>
      </c>
      <c r="F9" s="295" t="str">
        <f>IF(ISBLANK('APPR Report'!H8),"",'APPR Report'!H8)</f>
        <v/>
      </c>
      <c r="G9" s="296"/>
    </row>
    <row r="10" spans="1:7" ht="15" thickBot="1" x14ac:dyDescent="0.35">
      <c r="A10" s="42"/>
      <c r="B10" s="193" t="str">
        <f>IF('Instruction -Anweisung  APPR'!E4=1, "Datum","Date")</f>
        <v>Date</v>
      </c>
      <c r="C10" s="194"/>
      <c r="D10" s="108" t="str">
        <f>IF(ISBLANK('APPR Report'!F8),"",'APPR Report'!F8)</f>
        <v/>
      </c>
      <c r="E10" s="294"/>
      <c r="F10" s="297"/>
      <c r="G10" s="298"/>
    </row>
    <row r="11" spans="1:7" ht="22.2" customHeight="1" thickBot="1" x14ac:dyDescent="0.35">
      <c r="A11" s="42"/>
      <c r="B11" s="56"/>
      <c r="C11" s="56"/>
      <c r="D11" s="56"/>
      <c r="E11" s="56"/>
      <c r="F11" s="56"/>
      <c r="G11" s="56"/>
    </row>
    <row r="12" spans="1:7" ht="24" customHeight="1" thickBot="1" x14ac:dyDescent="0.35">
      <c r="A12" s="42"/>
      <c r="B12" s="299" t="str">
        <f>IF('Instruction -Anweisung  APPR'!E4=1, "Element Nr.","Element No.")</f>
        <v>Element No.</v>
      </c>
      <c r="C12" s="300"/>
      <c r="D12" s="109" t="str">
        <f>IF('Instruction -Anweisung  APPR'!E4=1, "Aktion","Action")</f>
        <v>Action</v>
      </c>
      <c r="E12" s="57" t="str">
        <f>IF('Instruction -Anweisung  APPR'!E4=1, "Verantwortlich","Responsible")</f>
        <v>Responsible</v>
      </c>
      <c r="F12" s="110" t="str">
        <f>IF('Instruction -Anweisung  APPR'!E4=1, "Datum
(TT-MM-JJJJ)", "Date
(DD-MM-YYYY)")</f>
        <v>Date
(DD-MM-YYYY)</v>
      </c>
      <c r="G12" s="111" t="str">
        <f>IF('Instruction -Anweisung  APPR'!E4=1, "Status %","Status %")</f>
        <v>Status %</v>
      </c>
    </row>
    <row r="13" spans="1:7" x14ac:dyDescent="0.3">
      <c r="A13" s="42"/>
      <c r="B13" s="289"/>
      <c r="C13" s="290"/>
      <c r="D13" s="112"/>
      <c r="E13" s="112"/>
      <c r="F13" s="117"/>
      <c r="G13" s="119"/>
    </row>
    <row r="14" spans="1:7" x14ac:dyDescent="0.3">
      <c r="A14" s="42"/>
      <c r="B14" s="301"/>
      <c r="C14" s="302"/>
      <c r="D14" s="113"/>
      <c r="E14" s="113"/>
      <c r="F14" s="117"/>
      <c r="G14" s="120"/>
    </row>
    <row r="15" spans="1:7" x14ac:dyDescent="0.3">
      <c r="A15" s="42"/>
      <c r="B15" s="301"/>
      <c r="C15" s="302"/>
      <c r="D15" s="113"/>
      <c r="E15" s="113"/>
      <c r="F15" s="117"/>
      <c r="G15" s="120"/>
    </row>
    <row r="16" spans="1:7" x14ac:dyDescent="0.3">
      <c r="A16" s="42"/>
      <c r="B16" s="301"/>
      <c r="C16" s="302"/>
      <c r="D16" s="113"/>
      <c r="E16" s="113"/>
      <c r="F16" s="117"/>
      <c r="G16" s="120"/>
    </row>
    <row r="17" spans="1:7" x14ac:dyDescent="0.3">
      <c r="A17" s="42"/>
      <c r="B17" s="301"/>
      <c r="C17" s="302"/>
      <c r="D17" s="113"/>
      <c r="E17" s="113"/>
      <c r="F17" s="117"/>
      <c r="G17" s="120"/>
    </row>
    <row r="18" spans="1:7" x14ac:dyDescent="0.3">
      <c r="A18" s="42"/>
      <c r="B18" s="301"/>
      <c r="C18" s="302"/>
      <c r="D18" s="113"/>
      <c r="E18" s="113"/>
      <c r="F18" s="117"/>
      <c r="G18" s="120"/>
    </row>
    <row r="19" spans="1:7" x14ac:dyDescent="0.3">
      <c r="A19" s="42"/>
      <c r="B19" s="301"/>
      <c r="C19" s="302"/>
      <c r="D19" s="113"/>
      <c r="E19" s="113"/>
      <c r="F19" s="117"/>
      <c r="G19" s="120"/>
    </row>
    <row r="20" spans="1:7" x14ac:dyDescent="0.3">
      <c r="A20" s="42"/>
      <c r="B20" s="301"/>
      <c r="C20" s="302"/>
      <c r="D20" s="113"/>
      <c r="E20" s="113"/>
      <c r="F20" s="117"/>
      <c r="G20" s="120"/>
    </row>
    <row r="21" spans="1:7" x14ac:dyDescent="0.3">
      <c r="A21" s="42"/>
      <c r="B21" s="301"/>
      <c r="C21" s="302"/>
      <c r="D21" s="113"/>
      <c r="E21" s="113"/>
      <c r="F21" s="117"/>
      <c r="G21" s="120"/>
    </row>
    <row r="22" spans="1:7" x14ac:dyDescent="0.3">
      <c r="A22" s="42"/>
      <c r="B22" s="301"/>
      <c r="C22" s="302"/>
      <c r="D22" s="113"/>
      <c r="E22" s="113"/>
      <c r="F22" s="117"/>
      <c r="G22" s="120"/>
    </row>
    <row r="23" spans="1:7" x14ac:dyDescent="0.3">
      <c r="A23" s="42"/>
      <c r="B23" s="301"/>
      <c r="C23" s="302"/>
      <c r="D23" s="113"/>
      <c r="E23" s="113"/>
      <c r="F23" s="117"/>
      <c r="G23" s="120"/>
    </row>
    <row r="24" spans="1:7" x14ac:dyDescent="0.3">
      <c r="A24" s="42"/>
      <c r="B24" s="301"/>
      <c r="C24" s="302"/>
      <c r="D24" s="113"/>
      <c r="E24" s="113"/>
      <c r="F24" s="117"/>
      <c r="G24" s="120"/>
    </row>
    <row r="25" spans="1:7" x14ac:dyDescent="0.3">
      <c r="A25" s="42"/>
      <c r="B25" s="301"/>
      <c r="C25" s="302"/>
      <c r="D25" s="113"/>
      <c r="E25" s="113"/>
      <c r="F25" s="117"/>
      <c r="G25" s="120"/>
    </row>
    <row r="26" spans="1:7" x14ac:dyDescent="0.3">
      <c r="A26" s="42"/>
      <c r="B26" s="301"/>
      <c r="C26" s="302"/>
      <c r="D26" s="113"/>
      <c r="E26" s="113"/>
      <c r="F26" s="117"/>
      <c r="G26" s="120"/>
    </row>
    <row r="27" spans="1:7" x14ac:dyDescent="0.3">
      <c r="A27" s="42"/>
      <c r="B27" s="301"/>
      <c r="C27" s="302"/>
      <c r="D27" s="113"/>
      <c r="E27" s="113"/>
      <c r="F27" s="117"/>
      <c r="G27" s="120"/>
    </row>
    <row r="28" spans="1:7" x14ac:dyDescent="0.3">
      <c r="A28" s="42"/>
      <c r="B28" s="301"/>
      <c r="C28" s="302"/>
      <c r="D28" s="113"/>
      <c r="E28" s="113"/>
      <c r="F28" s="117"/>
      <c r="G28" s="120"/>
    </row>
    <row r="29" spans="1:7" x14ac:dyDescent="0.3">
      <c r="A29" s="42"/>
      <c r="B29" s="301"/>
      <c r="C29" s="302"/>
      <c r="D29" s="113"/>
      <c r="E29" s="113"/>
      <c r="F29" s="117"/>
      <c r="G29" s="120"/>
    </row>
    <row r="30" spans="1:7" x14ac:dyDescent="0.3">
      <c r="A30" s="42"/>
      <c r="B30" s="301"/>
      <c r="C30" s="302"/>
      <c r="D30" s="113"/>
      <c r="E30" s="113"/>
      <c r="F30" s="117"/>
      <c r="G30" s="120"/>
    </row>
    <row r="31" spans="1:7" x14ac:dyDescent="0.3">
      <c r="A31" s="42"/>
      <c r="B31" s="301"/>
      <c r="C31" s="302"/>
      <c r="D31" s="113"/>
      <c r="E31" s="113"/>
      <c r="F31" s="117"/>
      <c r="G31" s="120"/>
    </row>
    <row r="32" spans="1:7" x14ac:dyDescent="0.3">
      <c r="A32" s="42"/>
      <c r="B32" s="301"/>
      <c r="C32" s="302"/>
      <c r="D32" s="113"/>
      <c r="E32" s="113"/>
      <c r="F32" s="117"/>
      <c r="G32" s="120"/>
    </row>
    <row r="33" spans="1:7" ht="15" thickBot="1" x14ac:dyDescent="0.35">
      <c r="A33" s="42"/>
      <c r="B33" s="303"/>
      <c r="C33" s="304"/>
      <c r="D33" s="114"/>
      <c r="E33" s="114"/>
      <c r="F33" s="118"/>
      <c r="G33" s="121"/>
    </row>
  </sheetData>
  <sheetProtection algorithmName="SHA-512" hashValue="iJ4JUNIrqjKR5GHBnO/CRpZapianZYn3CfdNfqoKBEuKalXoE9sx5sICA7+KAOf6y1Zh7J64GqTfoJbRbFnGtw==" saltValue="nR6gfT7gPaMbo+j8D4Z8mA==" spinCount="100000" sheet="1" formatCells="0" formatColumns="0" formatRows="0"/>
  <mergeCells count="38">
    <mergeCell ref="B32:C32"/>
    <mergeCell ref="B33:C33"/>
    <mergeCell ref="B26:C26"/>
    <mergeCell ref="B27:C27"/>
    <mergeCell ref="B28:C28"/>
    <mergeCell ref="B29:C29"/>
    <mergeCell ref="B30:C30"/>
    <mergeCell ref="B31:C31"/>
    <mergeCell ref="B25:C25"/>
    <mergeCell ref="B14:C14"/>
    <mergeCell ref="B15:C15"/>
    <mergeCell ref="B16:C16"/>
    <mergeCell ref="B17:C17"/>
    <mergeCell ref="B18:C18"/>
    <mergeCell ref="B19:C19"/>
    <mergeCell ref="B20:C20"/>
    <mergeCell ref="B21:C21"/>
    <mergeCell ref="B22:C22"/>
    <mergeCell ref="B23:C23"/>
    <mergeCell ref="B24:C24"/>
    <mergeCell ref="B13:C13"/>
    <mergeCell ref="B6:C6"/>
    <mergeCell ref="F6:G6"/>
    <mergeCell ref="B7:C7"/>
    <mergeCell ref="E7:E8"/>
    <mergeCell ref="F7:G8"/>
    <mergeCell ref="B8:C8"/>
    <mergeCell ref="B9:C9"/>
    <mergeCell ref="E9:E10"/>
    <mergeCell ref="F9:G10"/>
    <mergeCell ref="B10:C10"/>
    <mergeCell ref="B12:C12"/>
    <mergeCell ref="B2:G2"/>
    <mergeCell ref="B3:G3"/>
    <mergeCell ref="B4:D4"/>
    <mergeCell ref="E4:G4"/>
    <mergeCell ref="B5:C5"/>
    <mergeCell ref="F5:G5"/>
  </mergeCells>
  <phoneticPr fontId="17" type="noConversion"/>
  <pageMargins left="0.25" right="0.25" top="0.75" bottom="0.75" header="0.3" footer="0.3"/>
  <pageSetup paperSize="9" scale="69" fitToHeight="0" orientation="portrait" r:id="rId1"/>
  <headerFooter>
    <oddHeader>&amp;L&amp;12&amp;U&amp;F&amp;R&amp;G</oddHeader>
    <oddFooter>&amp;L&amp;9&amp;D&amp;C&amp;9Creator: Torsten Kastel
version: 1.0&amp;R&amp;9&amp;P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mso-contentType ?>
<p:Policy xmlns:p="office.server.policy" id="" local="true">
  <p:Name>DE - Template Hochformat Test</p:Name>
  <p:Description/>
  <p:Statement/>
  <p:PolicyItems>
    <p:PolicyItem featureId="Microsoft.Office.RecordsManagement.PolicyFeatures.PolicyLabel" staticId="0x01010031C28ACD7176A94DBA1DE365E3C0147D1400FBD715F08B70AC488E7CF6DE738E1670|801092262" UniqueId="813f3ddb-6eda-4a88-b461-660ea93f05fb">
      <p:Name>Bezeichnungen</p:Name>
      <p:Description>Generiert Bezeichnungen, die in Microsoft Office-Dokumente eingefügt werden können, um sicherzustellen, dass Dokumenteigenschaften oder sonstige wichtige Informationen beim Drucken von Dokumenten enthalten sind. Bezeichnungen können auch für die Suche nach Dokumenten verwendet werden.</p:Description>
      <p:CustomData>
        <label>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E - Template Hochformat Test" ma:contentTypeID="0x01010031C28ACD7176A94DBA1DE365E3C0147D1400FBD715F08B70AC488E7CF6DE738E1670" ma:contentTypeVersion="9" ma:contentTypeDescription="Create a new document." ma:contentTypeScope="" ma:versionID="8bc3f9fe72adc3d65b7e3e9f064dadd6">
  <xsd:schema xmlns:xsd="http://www.w3.org/2001/XMLSchema" xmlns:xs="http://www.w3.org/2001/XMLSchema" xmlns:p="http://schemas.microsoft.com/office/2006/metadata/properties" xmlns:ns1="http://schemas.microsoft.com/sharepoint/v3" xmlns:ns2="926fa701-8f49-4df2-a1c0-fdf59d02fa09" xmlns:ns3="ad666415-20ce-4c5e-af7c-607ea14e9eeb" targetNamespace="http://schemas.microsoft.com/office/2006/metadata/properties" ma:root="true" ma:fieldsID="f4b251e97c94847461174f9b44d412ab" ns1:_="" ns2:_="" ns3:_="">
    <xsd:import namespace="http://schemas.microsoft.com/sharepoint/v3"/>
    <xsd:import namespace="926fa701-8f49-4df2-a1c0-fdf59d02fa09"/>
    <xsd:import namespace="ad666415-20ce-4c5e-af7c-607ea14e9eeb"/>
    <xsd:element name="properties">
      <xsd:complexType>
        <xsd:sequence>
          <xsd:element name="documentManagement">
            <xsd:complexType>
              <xsd:all>
                <xsd:element ref="ns2:Process_x0020_Owner"/>
                <xsd:element ref="ns2:Process_x0020_Release_x0020_Group"/>
                <xsd:element ref="ns2:Process_x0020_Supporter" minOccurs="0"/>
                <xsd:element ref="ns2:Type_x0020_of_x0020_Documents"/>
                <xsd:element ref="ns2:Process_x0020_Category1"/>
                <xsd:element ref="ns2:ProcessLevel1"/>
                <xsd:element ref="ns2:ProcessLevel2" minOccurs="0"/>
                <xsd:element ref="ns2:ProcessLevel3" minOccurs="0"/>
                <xsd:element ref="ns2:Data_x0020_Privacy" minOccurs="0"/>
                <xsd:element ref="ns2:AIXTRON_x0020_Location" minOccurs="0"/>
                <xsd:element ref="ns1:_dlc_Exempt" minOccurs="0"/>
                <xsd:element ref="ns3:DLCPolicyLabelValue" minOccurs="0"/>
                <xsd:element ref="ns3:DLCPolicyLabelClientValue" minOccurs="0"/>
                <xsd:element ref="ns3:DLCPolicyLabelLock" minOccurs="0"/>
                <xsd:element ref="ns3: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8"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6fa701-8f49-4df2-a1c0-fdf59d02fa09" elementFormDefault="qualified">
    <xsd:import namespace="http://schemas.microsoft.com/office/2006/documentManagement/types"/>
    <xsd:import namespace="http://schemas.microsoft.com/office/infopath/2007/PartnerControls"/>
    <xsd:element name="Process_x0020_Owner" ma:index="8" ma:displayName="Process Owner" ma:list="UserInfo" ma:internalName="Process_x0020_Owner"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Process_x0020_Release_x0020_Group" ma:index="9" ma:displayName="Process Release Group" ma:list="UserInfo" ma:SearchPeopleOnly="false" ma:internalName="Process_x0020_Release_x0020_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Process_x0020_Supporter" ma:index="10" nillable="true" ma:displayName="Process Supporter" ma:list="UserInfo" ma:SharePointGroup="0" ma:internalName="Process_x0020_Support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_x0020_of_x0020_Documents" ma:index="11" ma:displayName="Type of Documents" ma:list="{1243a9fa-050f-47df-9947-5fbd918a254c}" ma:internalName="Type_x0020_of_x0020_Documents" ma:readOnly="false" ma:showField="Title" ma:web="926fa701-8f49-4df2-a1c0-fdf59d02fa09">
      <xsd:simpleType>
        <xsd:restriction base="dms:Lookup"/>
      </xsd:simpleType>
    </xsd:element>
    <xsd:element name="Process_x0020_Category1" ma:index="12" ma:displayName="Process Category" ma:list="{8e746c35-f313-4be9-a96b-2327d521ad42}" ma:internalName="Process_x0020_Category1" ma:readOnly="false" ma:showField="Title" ma:web="926fa701-8f49-4df2-a1c0-fdf59d02fa09">
      <xsd:simpleType>
        <xsd:restriction base="dms:Lookup"/>
      </xsd:simpleType>
    </xsd:element>
    <xsd:element name="ProcessLevel1" ma:index="13" ma:displayName="ProcessLevel1" ma:list="{282c6b27-744f-41cd-ac1c-1a0ecfed4878}" ma:internalName="ProcessLevel1" ma:readOnly="false" ma:showField="Title" ma:web="926fa701-8f49-4df2-a1c0-fdf59d02fa09">
      <xsd:simpleType>
        <xsd:restriction base="dms:Lookup"/>
      </xsd:simpleType>
    </xsd:element>
    <xsd:element name="ProcessLevel2" ma:index="14" nillable="true" ma:displayName="ProcessLevel2" ma:hidden="true" ma:list="{01b3f9a1-7d3c-4692-ad22-2c0ec24ec427}" ma:internalName="ProcessLevel2" ma:readOnly="false" ma:showField="Title" ma:web="926fa701-8f49-4df2-a1c0-fdf59d02fa09">
      <xsd:simpleType>
        <xsd:restriction base="dms:Lookup"/>
      </xsd:simpleType>
    </xsd:element>
    <xsd:element name="ProcessLevel3" ma:index="15" nillable="true" ma:displayName="ProcessLevel3" ma:hidden="true" ma:list="{6d074f00-9156-49eb-ab5a-0d007cadb5c9}" ma:internalName="ProcessLevel3" ma:readOnly="false" ma:showField="Title" ma:web="926fa701-8f49-4df2-a1c0-fdf59d02fa09">
      <xsd:simpleType>
        <xsd:restriction base="dms:Lookup"/>
      </xsd:simpleType>
    </xsd:element>
    <xsd:element name="Data_x0020_Privacy" ma:index="16" nillable="true" ma:displayName="Data Privacy" ma:default="0" ma:internalName="Data_x0020_Privacy" ma:readOnly="false">
      <xsd:simpleType>
        <xsd:restriction base="dms:Boolean"/>
      </xsd:simpleType>
    </xsd:element>
    <xsd:element name="AIXTRON_x0020_Location" ma:index="17" nillable="true" ma:displayName="AIXTRON Location" ma:default="Group" ma:format="Dropdown" ma:hidden="true" ma:internalName="AIXTRON_x0020_Location0" ma:readOnly="false">
      <xsd:simpleType>
        <xsd:restriction base="dms:Choice">
          <xsd:enumeration value="Group"/>
          <xsd:enumeration value="SE"/>
          <xsd:enumeration value="Limited"/>
        </xsd:restriction>
      </xsd:simpleType>
    </xsd:element>
  </xsd:schema>
  <xsd:schema xmlns:xsd="http://www.w3.org/2001/XMLSchema" xmlns:xs="http://www.w3.org/2001/XMLSchema" xmlns:dms="http://schemas.microsoft.com/office/2006/documentManagement/types" xmlns:pc="http://schemas.microsoft.com/office/infopath/2007/PartnerControls" targetNamespace="ad666415-20ce-4c5e-af7c-607ea14e9eeb" elementFormDefault="qualified">
    <xsd:import namespace="http://schemas.microsoft.com/office/2006/documentManagement/types"/>
    <xsd:import namespace="http://schemas.microsoft.com/office/infopath/2007/PartnerControls"/>
    <xsd:element name="DLCPolicyLabelValue" ma:index="19"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0" nillable="true" ma:displayName="Clientbezeichnungswert" ma:description="Speichert den letzten Bezeichnungswert, der auf dem Client errechnet wurde." ma:hidden="true" ma:internalName="DLCPolicyLabelClientValue" ma:readOnly="false">
      <xsd:simpleType>
        <xsd:restriction base="dms:Note"/>
      </xsd:simpleType>
    </xsd:element>
    <xsd:element name="DLCPolicyLabelLock" ma:index="21" nillable="true" ma:displayName="Bezeichnung gesperrt" ma:description="Gibt an, ob die Bezeichnung zu aktualisieren ist, wenn Elementeigenschaften geändert werden." ma:hidden="true" ma:internalName="DLCPolicyLabelLock" ma:readOnly="false">
      <xsd:simpleType>
        <xsd:restriction base="dms:Text"/>
      </xsd:simpleType>
    </xsd:element>
    <xsd:element name="Datum" ma:index="22" nillable="true" ma:displayName="Datum" ma:format="DateOnly" ma:internalName="Datu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Data_x0020_Privacy xmlns="926fa701-8f49-4df2-a1c0-fdf59d02fa09">false</Data_x0020_Privacy>
    <Process_x0020_Supporter xmlns="926fa701-8f49-4df2-a1c0-fdf59d02fa09">
      <UserInfo>
        <DisplayName>Kastel, Torsten</DisplayName>
        <AccountId>626</AccountId>
        <AccountType/>
      </UserInfo>
      <UserInfo>
        <DisplayName>Jain, Jay Dhaneshkumar</DisplayName>
        <AccountId>1057</AccountId>
        <AccountType/>
      </UserInfo>
      <UserInfo>
        <DisplayName>Gordon, Marcus</DisplayName>
        <AccountId>237</AccountId>
        <AccountType/>
      </UserInfo>
      <UserInfo>
        <DisplayName>Kloss, Pavla</DisplayName>
        <AccountId>23</AccountId>
        <AccountType/>
      </UserInfo>
    </Process_x0020_Supporter>
    <ProcessLevel1 xmlns="926fa701-8f49-4df2-a1c0-fdf59d02fa09">25</ProcessLevel1>
    <Type_x0020_of_x0020_Documents xmlns="926fa701-8f49-4df2-a1c0-fdf59d02fa09">5</Type_x0020_of_x0020_Documents>
    <ProcessLevel2 xmlns="926fa701-8f49-4df2-a1c0-fdf59d02fa09" xsi:nil="true"/>
    <Process_x0020_Category1 xmlns="926fa701-8f49-4df2-a1c0-fdf59d02fa09">4</Process_x0020_Category1>
    <ProcessLevel3 xmlns="926fa701-8f49-4df2-a1c0-fdf59d02fa09" xsi:nil="true"/>
    <AIXTRON_x0020_Location xmlns="926fa701-8f49-4df2-a1c0-fdf59d02fa09">Group</AIXTRON_x0020_Location>
    <Process_x0020_Owner xmlns="926fa701-8f49-4df2-a1c0-fdf59d02fa09">
      <UserInfo>
        <DisplayName>Kloss, Pavla</DisplayName>
        <AccountId>23</AccountId>
        <AccountType/>
      </UserInfo>
    </Process_x0020_Owner>
    <Process_x0020_Release_x0020_Group xmlns="926fa701-8f49-4df2-a1c0-fdf59d02fa09">
      <UserInfo>
        <DisplayName>Kloss, Pavla</DisplayName>
        <AccountId>23</AccountId>
        <AccountType/>
      </UserInfo>
      <UserInfo>
        <DisplayName>Gordon, Marcus</DisplayName>
        <AccountId>237</AccountId>
        <AccountType/>
      </UserInfo>
    </Process_x0020_Release_x0020_Group>
    <DLCPolicyLabelClientValue xmlns="ad666415-20ce-4c5e-af7c-607ea14e9eeb">{_UIVersionString}</DLCPolicyLabelClientValue>
    <DLCPolicyLabelLock xmlns="ad666415-20ce-4c5e-af7c-607ea14e9eeb" xsi:nil="true"/>
    <Datum xmlns="ad666415-20ce-4c5e-af7c-607ea14e9eeb" xsi:nil="true"/>
    <DLCPolicyLabelValue xmlns="ad666415-20ce-4c5e-af7c-607ea14e9eeb">1.0</DLCPolicyLabelValue>
  </documentManagement>
</p:properties>
</file>

<file path=customXml/itemProps1.xml><?xml version="1.0" encoding="utf-8"?>
<ds:datastoreItem xmlns:ds="http://schemas.openxmlformats.org/officeDocument/2006/customXml" ds:itemID="{A0321DAE-AF9C-4525-8CD9-EB6B328E2F13}">
  <ds:schemaRefs>
    <ds:schemaRef ds:uri="http://schemas.microsoft.com/office/2006/metadata/customXsn"/>
  </ds:schemaRefs>
</ds:datastoreItem>
</file>

<file path=customXml/itemProps2.xml><?xml version="1.0" encoding="utf-8"?>
<ds:datastoreItem xmlns:ds="http://schemas.openxmlformats.org/officeDocument/2006/customXml" ds:itemID="{C2B8A3F2-E381-40C8-B4AB-26B4E4ED5B10}">
  <ds:schemaRefs>
    <ds:schemaRef ds:uri="office.server.policy"/>
  </ds:schemaRefs>
</ds:datastoreItem>
</file>

<file path=customXml/itemProps3.xml><?xml version="1.0" encoding="utf-8"?>
<ds:datastoreItem xmlns:ds="http://schemas.openxmlformats.org/officeDocument/2006/customXml" ds:itemID="{A67DC5A9-56DA-456A-A1C6-8E450C309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6fa701-8f49-4df2-a1c0-fdf59d02fa09"/>
    <ds:schemaRef ds:uri="ad666415-20ce-4c5e-af7c-607ea14e9e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1485B06-31F9-426D-B59A-A3ABDC57D4C2}">
  <ds:schemaRefs>
    <ds:schemaRef ds:uri="http://schemas.microsoft.com/sharepoint/v3/contenttype/forms"/>
  </ds:schemaRefs>
</ds:datastoreItem>
</file>

<file path=customXml/itemProps5.xml><?xml version="1.0" encoding="utf-8"?>
<ds:datastoreItem xmlns:ds="http://schemas.openxmlformats.org/officeDocument/2006/customXml" ds:itemID="{F5427417-9741-48DC-9347-41DCA732F0AC}">
  <ds:schemaRefs>
    <ds:schemaRef ds:uri="http://schemas.microsoft.com/office/2006/metadata/properties"/>
    <ds:schemaRef ds:uri="http://purl.org/dc/dcmitype/"/>
    <ds:schemaRef ds:uri="http://www.w3.org/XML/1998/namespace"/>
    <ds:schemaRef ds:uri="http://purl.org/dc/terms/"/>
    <ds:schemaRef ds:uri="926fa701-8f49-4df2-a1c0-fdf59d02fa09"/>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ad666415-20ce-4c5e-af7c-607ea14e9eeb"/>
    <ds:schemaRef ds:uri="http://schemas.microsoft.com/sharepoint/v3"/>
  </ds:schemaRefs>
</ds:datastoreItem>
</file>

<file path=docMetadata/LabelInfo.xml><?xml version="1.0" encoding="utf-8"?>
<clbl:labelList xmlns:clbl="http://schemas.microsoft.com/office/2020/mipLabelMetadata">
  <clbl:label id="{02bed5e3-71a0-410b-9852-f7061b77a4db}" enabled="0" method="" siteId="{02bed5e3-71a0-410b-9852-f7061b77a4db}"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Instruction -Anweisung  APPR</vt:lpstr>
      <vt:lpstr>APPR Report</vt:lpstr>
      <vt:lpstr>Action list_Aktionlist</vt:lpstr>
      <vt:lpstr>'Action list_Aktionlist'!Druckbereich</vt:lpstr>
      <vt:lpstr>'APPR Report'!Druckbereich</vt:lpstr>
      <vt:lpstr>'Instruction -Anweisung  APPR'!Druckbereich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AIXTRON Product &amp; Process Readiness (APPR)</dc:title>
  <dc:creator/>
  <cp:lastModifiedBy/>
  <dcterms:created xsi:type="dcterms:W3CDTF">2023-11-08T14:28:14Z</dcterms:created>
  <dcterms:modified xsi:type="dcterms:W3CDTF">2024-08-30T05:18:17Z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0x01010031C28ACD7176A94DBA1DE365E3C0147D1400FBD715F08B70AC488E7CF6DE738E1670</vt:lpwstr>
  </property>
  <property fmtid="{D5CDD505-2E9C-101B-9397-08002B2CF9AE}" pid="3" name="CriticalforCopyExact">
    <vt:bool>false</vt:bool>
  </property>
  <property fmtid="{D5CDD505-2E9C-101B-9397-08002B2CF9AE}" pid="4" name="Archivierung">
    <vt:lpwstr>Nein</vt:lpwstr>
  </property>
  <property fmtid="{D5CDD505-2E9C-101B-9397-08002B2CF9AE}" pid="5" name="LastFileChange">
    <vt:filetime>2024-03-21T23:00:00Z</vt:filetime>
  </property>
  <property fmtid="{D5CDD505-2E9C-101B-9397-08002B2CF9AE}" pid="6" name="SharedWithUsers">
    <vt:lpwstr>626;#Kastel, Torsten;#1057;#Jain, Jay Dhaneshkumar;#237;#Gordon, Marcus;#23;#Kloss, Pavla</vt:lpwstr>
  </property>
</Properties>
</file>